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200.67\kakunin$\98ホームページ確認事務所\10更新作業用（20250401分）\審査担当分\R70404依頼分\手数料算定シートPW-09365610\"/>
    </mc:Choice>
  </mc:AlternateContent>
  <xr:revisionPtr revIDLastSave="0" documentId="13_ncr:1_{A3AA4C1E-8257-483A-A6D9-9D3BC39CD974}" xr6:coauthVersionLast="47" xr6:coauthVersionMax="47" xr10:uidLastSave="{00000000-0000-0000-0000-000000000000}"/>
  <bookViews>
    <workbookView xWindow="-120" yWindow="-120" windowWidth="20640" windowHeight="11160" xr2:uid="{078D8298-0466-4623-AC92-665B9BD0BF0A}"/>
  </bookViews>
  <sheets>
    <sheet name="確認申請・中間検査・完了検査" sheetId="1" r:id="rId1"/>
  </sheets>
  <definedNames>
    <definedName name="_xlnm.Print_Area" localSheetId="0">確認申請・中間検査・完了検査!$B$7:$E$61</definedName>
    <definedName name="_xlnm.Print_Titles" localSheetId="0">確認申請・中間検査・完了検査!$1:$6</definedName>
    <definedName name="一戸建て専用住宅">確認申請・中間検査・完了検査!$AE$8:$AF$8</definedName>
    <definedName name="実施">確認申請・中間検査・完了検査!$AE$22:$AF$22</definedName>
    <definedName name="条件による">確認申請・中間検査・完了検査!$AE$16:$AF$16</definedName>
    <definedName name="長屋・共同住宅">確認申請・中間検査・完了検査!$AE$10:$AF$10</definedName>
    <definedName name="非住宅〔上記以外〕">確認申請・中間検査・完了検査!$AE$11</definedName>
    <definedName name="必須">確認申請・中間検査・完了検査!$AE$17</definedName>
    <definedName name="不要">確認申請・中間検査・完了検査!$AE$23</definedName>
    <definedName name="併用・兼用住宅〔戸建て〕">確認申請・中間検査・完了検査!$AE$9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C57" i="1"/>
  <c r="C56" i="1"/>
  <c r="D18" i="1"/>
  <c r="H65" i="1"/>
  <c r="H67" i="1" l="1"/>
  <c r="C59" i="1" s="1"/>
  <c r="H66" i="1"/>
  <c r="C58" i="1" s="1"/>
  <c r="H71" i="1"/>
  <c r="D19" i="1"/>
  <c r="H17" i="1"/>
  <c r="H18" i="1" s="1"/>
  <c r="E16" i="1"/>
  <c r="I22" i="1"/>
  <c r="H22" i="1"/>
  <c r="E17" i="1"/>
  <c r="D17" i="1"/>
  <c r="D10" i="1"/>
  <c r="H28" i="1"/>
  <c r="D32" i="1" s="1"/>
  <c r="H27" i="1"/>
  <c r="H30" i="1" s="1"/>
  <c r="H31" i="1" s="1"/>
  <c r="E30" i="1" s="1"/>
  <c r="D36" i="1"/>
  <c r="AD11" i="1"/>
  <c r="AD10" i="1"/>
  <c r="AD9" i="1"/>
  <c r="AD8" i="1"/>
  <c r="H15" i="1"/>
  <c r="S20" i="1"/>
  <c r="S19" i="1"/>
  <c r="S18" i="1"/>
  <c r="S17" i="1"/>
  <c r="H40" i="1"/>
  <c r="H39" i="1"/>
  <c r="H38" i="1"/>
  <c r="H6" i="1"/>
  <c r="H9" i="1" s="1"/>
  <c r="H10" i="1" s="1"/>
  <c r="E10" i="1" s="1"/>
  <c r="H46" i="1"/>
  <c r="D44" i="1" s="1"/>
  <c r="E50" i="1"/>
  <c r="E21" i="1"/>
  <c r="E20" i="1"/>
  <c r="E19" i="1"/>
  <c r="C49" i="1"/>
  <c r="D49" i="1"/>
  <c r="D42" i="1"/>
  <c r="H57" i="1"/>
  <c r="H58" i="1" s="1"/>
  <c r="D53" i="1" s="1"/>
  <c r="H8" i="1"/>
  <c r="H7" i="1"/>
  <c r="D12" i="1" s="1"/>
  <c r="H29" i="1"/>
  <c r="H47" i="1"/>
  <c r="H72" i="1" l="1"/>
  <c r="H70" i="1"/>
  <c r="H45" i="1"/>
  <c r="H41" i="1"/>
  <c r="H32" i="1"/>
  <c r="E31" i="1" s="1"/>
  <c r="H11" i="1"/>
  <c r="E11" i="1" s="1"/>
  <c r="D58" i="1" l="1"/>
  <c r="D45" i="1"/>
  <c r="H42" i="1"/>
  <c r="H48" i="1"/>
  <c r="H49" i="1" s="1"/>
  <c r="E42" i="1" s="1"/>
  <c r="H61" i="1"/>
  <c r="H62" i="1" s="1"/>
  <c r="E49" i="1" s="1"/>
  <c r="H25" i="1"/>
  <c r="D25" i="1" s="1"/>
  <c r="E36" i="1"/>
  <c r="H76" i="1" s="1"/>
  <c r="E58" i="1" s="1"/>
  <c r="H53" i="1" l="1"/>
  <c r="H50" i="1"/>
  <c r="E25" i="1"/>
  <c r="H75" i="1" l="1"/>
  <c r="E56" i="1" s="1"/>
  <c r="H55" i="1"/>
  <c r="E43" i="1" s="1"/>
  <c r="E53" i="1" s="1"/>
  <c r="H77" i="1" s="1"/>
  <c r="E59" i="1" s="1"/>
  <c r="H78" i="1" l="1"/>
  <c r="E60" i="1" s="1"/>
</calcChain>
</file>

<file path=xl/sharedStrings.xml><?xml version="1.0" encoding="utf-8"?>
<sst xmlns="http://schemas.openxmlformats.org/spreadsheetml/2006/main" count="319" uniqueCount="202">
  <si>
    <t>２号・３号建築物の別</t>
    <rPh sb="1" eb="2">
      <t>ゴウ</t>
    </rPh>
    <rPh sb="4" eb="5">
      <t>ゴウ</t>
    </rPh>
    <rPh sb="5" eb="8">
      <t>ケンチクブツ</t>
    </rPh>
    <rPh sb="9" eb="10">
      <t>ベツ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</si>
  <si>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</si>
  <si>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</si>
  <si>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電子申請の別</t>
    <rPh sb="0" eb="4">
      <t>デンシシンセイ</t>
    </rPh>
    <rPh sb="5" eb="6">
      <t>ベツ</t>
    </rPh>
    <phoneticPr fontId="2"/>
  </si>
  <si>
    <t>電子申請</t>
    <rPh sb="0" eb="4">
      <t>デンシシンセイ</t>
    </rPh>
    <phoneticPr fontId="2"/>
  </si>
  <si>
    <t>紙申請</t>
    <rPh sb="0" eb="3">
      <t>カミシンセイ</t>
    </rPh>
    <phoneticPr fontId="2"/>
  </si>
  <si>
    <t>天空率の適用</t>
    <rPh sb="0" eb="3">
      <t>テンクウリツ</t>
    </rPh>
    <rPh sb="4" eb="6">
      <t>テキヨウ</t>
    </rPh>
    <phoneticPr fontId="2"/>
  </si>
  <si>
    <t>あり</t>
    <phoneticPr fontId="2"/>
  </si>
  <si>
    <t>なし</t>
    <phoneticPr fontId="2"/>
  </si>
  <si>
    <t>消防同意</t>
    <rPh sb="0" eb="4">
      <t>ショウボウドウイ</t>
    </rPh>
    <phoneticPr fontId="2"/>
  </si>
  <si>
    <t>構造計算（木造：簡易な計算）</t>
    <rPh sb="0" eb="4">
      <t>コウゾウケイサン</t>
    </rPh>
    <rPh sb="5" eb="7">
      <t>モクゾウ</t>
    </rPh>
    <rPh sb="8" eb="10">
      <t>カンイ</t>
    </rPh>
    <rPh sb="11" eb="13">
      <t>ケイサン</t>
    </rPh>
    <phoneticPr fontId="2"/>
  </si>
  <si>
    <t>30㎡超100㎡以内</t>
    <rPh sb="3" eb="4">
      <t>チョウ</t>
    </rPh>
    <rPh sb="8" eb="10">
      <t>イナイ</t>
    </rPh>
    <phoneticPr fontId="2"/>
  </si>
  <si>
    <t>100㎡超200㎡以内</t>
    <rPh sb="4" eb="5">
      <t>チョウ</t>
    </rPh>
    <rPh sb="9" eb="11">
      <t>イナイ</t>
    </rPh>
    <phoneticPr fontId="2"/>
  </si>
  <si>
    <t>200㎡超300㎡以内</t>
    <rPh sb="4" eb="5">
      <t>チョウ</t>
    </rPh>
    <rPh sb="9" eb="11">
      <t>イナイ</t>
    </rPh>
    <phoneticPr fontId="2"/>
  </si>
  <si>
    <t>300㎡超500㎡以内</t>
    <rPh sb="4" eb="5">
      <t>チョウ</t>
    </rPh>
    <rPh sb="9" eb="11">
      <t>イナイ</t>
    </rPh>
    <phoneticPr fontId="2"/>
  </si>
  <si>
    <t>30㎡以内</t>
    <rPh sb="3" eb="5">
      <t>イナイ</t>
    </rPh>
    <phoneticPr fontId="2"/>
  </si>
  <si>
    <t>確認申請手数料</t>
    <rPh sb="0" eb="7">
      <t>カクニンシンセイテスウリョウ</t>
    </rPh>
    <phoneticPr fontId="2"/>
  </si>
  <si>
    <t>入力項目</t>
    <rPh sb="0" eb="4">
      <t>ニュウリョクコウモク</t>
    </rPh>
    <phoneticPr fontId="2"/>
  </si>
  <si>
    <t>不要</t>
    <rPh sb="0" eb="2">
      <t>フヨウ</t>
    </rPh>
    <phoneticPr fontId="2"/>
  </si>
  <si>
    <t>要</t>
    <rPh sb="0" eb="1">
      <t>ヨウ</t>
    </rPh>
    <phoneticPr fontId="2"/>
  </si>
  <si>
    <t>工事種別</t>
    <rPh sb="0" eb="4">
      <t>コウジシュベツ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</si>
  <si>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</si>
  <si>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</si>
  <si>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</si>
  <si>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大規模の修繕・模様替え</t>
    <rPh sb="0" eb="3">
      <t>ダイキボ</t>
    </rPh>
    <rPh sb="4" eb="6">
      <t>シュウゼン</t>
    </rPh>
    <rPh sb="7" eb="10">
      <t>モヨウガ</t>
    </rPh>
    <phoneticPr fontId="2"/>
  </si>
  <si>
    <t>列番号</t>
    <rPh sb="0" eb="3">
      <t>レツバンゴウ</t>
    </rPh>
    <phoneticPr fontId="2"/>
  </si>
  <si>
    <t>■業務範囲</t>
    <rPh sb="1" eb="5">
      <t>ギョウムハンイ</t>
    </rPh>
    <phoneticPr fontId="2"/>
  </si>
  <si>
    <t>行番号
床面積区分</t>
    <rPh sb="0" eb="3">
      <t>ギョウバンゴウ</t>
    </rPh>
    <rPh sb="4" eb="7">
      <t>ユカメンセキ</t>
    </rPh>
    <rPh sb="7" eb="9">
      <t>クブン</t>
    </rPh>
    <phoneticPr fontId="2"/>
  </si>
  <si>
    <t>床面積区分</t>
    <rPh sb="0" eb="3">
      <t>ユカメンセキ</t>
    </rPh>
    <rPh sb="3" eb="5">
      <t>クブン</t>
    </rPh>
    <phoneticPr fontId="2"/>
  </si>
  <si>
    <t>行番号
床面積区分</t>
    <rPh sb="0" eb="3">
      <t>ギョウバンゴウ</t>
    </rPh>
    <rPh sb="4" eb="9">
      <t>ユカメンセキクブン</t>
    </rPh>
    <phoneticPr fontId="2"/>
  </si>
  <si>
    <t>　</t>
    <phoneticPr fontId="2"/>
  </si>
  <si>
    <t>申請建物が複数棟ある場合は、延べ面積の合計</t>
    <rPh sb="0" eb="4">
      <t>シンセイタテモノ</t>
    </rPh>
    <rPh sb="5" eb="8">
      <t>フクスウトウ</t>
    </rPh>
    <rPh sb="10" eb="12">
      <t>バアイ</t>
    </rPh>
    <rPh sb="14" eb="15">
      <t>ノ</t>
    </rPh>
    <rPh sb="16" eb="18">
      <t>メンセキ</t>
    </rPh>
    <rPh sb="19" eb="21">
      <t>ゴウケイ</t>
    </rPh>
    <phoneticPr fontId="2"/>
  </si>
  <si>
    <t>■基本額（A）</t>
    <rPh sb="1" eb="4">
      <t>キホンガク</t>
    </rPh>
    <phoneticPr fontId="2"/>
  </si>
  <si>
    <t>■加算等（B）</t>
    <rPh sb="1" eb="3">
      <t>カサン</t>
    </rPh>
    <rPh sb="3" eb="4">
      <t>トウ</t>
    </rPh>
    <phoneticPr fontId="2"/>
  </si>
  <si>
    <t>（A）＋（B)</t>
    <phoneticPr fontId="2"/>
  </si>
  <si>
    <t>手数料算定の床面積の区分</t>
    <rPh sb="0" eb="5">
      <t>テスウリョウサンテイ</t>
    </rPh>
    <rPh sb="6" eb="9">
      <t>ユカメンセキ</t>
    </rPh>
    <rPh sb="10" eb="12">
      <t>クブン</t>
    </rPh>
    <phoneticPr fontId="2"/>
  </si>
  <si>
    <t>入力項目の空白セル数</t>
    <rPh sb="0" eb="4">
      <t>ニュウリョクコウモク</t>
    </rPh>
    <rPh sb="5" eb="7">
      <t>クウハク</t>
    </rPh>
    <rPh sb="9" eb="10">
      <t>スウ</t>
    </rPh>
    <phoneticPr fontId="2"/>
  </si>
  <si>
    <t>用　　途</t>
    <rPh sb="0" eb="1">
      <t>ヨウ</t>
    </rPh>
    <rPh sb="3" eb="4">
      <t>ト</t>
    </rPh>
    <phoneticPr fontId="2"/>
  </si>
  <si>
    <t>備　　考</t>
    <rPh sb="0" eb="1">
      <t>ビ</t>
    </rPh>
    <rPh sb="3" eb="4">
      <t>コウ</t>
    </rPh>
    <phoneticPr fontId="2"/>
  </si>
  <si>
    <t>金　　額</t>
    <rPh sb="0" eb="1">
      <t>キン</t>
    </rPh>
    <rPh sb="3" eb="4">
      <t>ガク</t>
    </rPh>
    <phoneticPr fontId="2"/>
  </si>
  <si>
    <t>仕様基準</t>
    <rPh sb="0" eb="4">
      <t>シヨウキジュン</t>
    </rPh>
    <phoneticPr fontId="2"/>
  </si>
  <si>
    <t>省エネ適判等</t>
  </si>
  <si>
    <t>省エネ適判等</t>
    <rPh sb="0" eb="1">
      <t>ショウ</t>
    </rPh>
    <rPh sb="3" eb="6">
      <t>テキハントウ</t>
    </rPh>
    <phoneticPr fontId="2"/>
  </si>
  <si>
    <t>省エネ適判等</t>
    <rPh sb="0" eb="1">
      <t>ショウ</t>
    </rPh>
    <rPh sb="3" eb="5">
      <t>テキハン</t>
    </rPh>
    <rPh sb="5" eb="6">
      <t>トウ</t>
    </rPh>
    <phoneticPr fontId="2"/>
  </si>
  <si>
    <t>手数料料金表</t>
    <rPh sb="0" eb="6">
      <t>テスウリョウリョウキンヒョウ</t>
    </rPh>
    <phoneticPr fontId="2"/>
  </si>
  <si>
    <t>備考</t>
    <rPh sb="0" eb="2">
      <t>ビコウ</t>
    </rPh>
    <phoneticPr fontId="2"/>
  </si>
  <si>
    <t>２号の場合</t>
    <rPh sb="1" eb="2">
      <t>ゴウ</t>
    </rPh>
    <rPh sb="3" eb="5">
      <t>バアイ</t>
    </rPh>
    <phoneticPr fontId="2"/>
  </si>
  <si>
    <t>※範囲名設定は「数式」「名前の管理」から確認</t>
    <rPh sb="1" eb="6">
      <t>ハンイメイセッテイ</t>
    </rPh>
    <rPh sb="8" eb="10">
      <t>スウシキ</t>
    </rPh>
    <rPh sb="12" eb="14">
      <t>ナマエ</t>
    </rPh>
    <rPh sb="15" eb="17">
      <t>カンリ</t>
    </rPh>
    <rPh sb="20" eb="22">
      <t>カクニン</t>
    </rPh>
    <phoneticPr fontId="2"/>
  </si>
  <si>
    <t>天空率</t>
    <rPh sb="0" eb="3">
      <t>テンクウリツ</t>
    </rPh>
    <phoneticPr fontId="2"/>
  </si>
  <si>
    <t>構造計算</t>
    <rPh sb="0" eb="4">
      <t>コウゾウケイサン</t>
    </rPh>
    <phoneticPr fontId="2"/>
  </si>
  <si>
    <t>■加算額</t>
    <rPh sb="1" eb="4">
      <t>カサンガク</t>
    </rPh>
    <phoneticPr fontId="2"/>
  </si>
  <si>
    <t>・入力項目（網掛け部分）は「セルの書式設定」で「保護」のロックを解除
・シートの保護は「校閲」「ブックの保護」でPWを設定</t>
    <rPh sb="1" eb="5">
      <t>ニュウリョクコウモク</t>
    </rPh>
    <rPh sb="6" eb="8">
      <t>アミカ</t>
    </rPh>
    <rPh sb="9" eb="11">
      <t>ブブン</t>
    </rPh>
    <rPh sb="17" eb="21">
      <t>ショシキセッテイ</t>
    </rPh>
    <rPh sb="24" eb="26">
      <t>ホゴ</t>
    </rPh>
    <rPh sb="32" eb="34">
      <t>カイジョ</t>
    </rPh>
    <rPh sb="40" eb="42">
      <t>ホゴ</t>
    </rPh>
    <rPh sb="44" eb="46">
      <t>コウエツ</t>
    </rPh>
    <rPh sb="52" eb="54">
      <t>ホゴ</t>
    </rPh>
    <rPh sb="59" eb="61">
      <t>セッテイ</t>
    </rPh>
    <phoneticPr fontId="2"/>
  </si>
  <si>
    <t>←範囲名設定”長屋・共同住宅”：右２列のセル</t>
    <rPh sb="1" eb="6">
      <t>ハンイメイセッテイ</t>
    </rPh>
    <rPh sb="7" eb="9">
      <t>ナガヤ</t>
    </rPh>
    <rPh sb="10" eb="12">
      <t>キョウドウ</t>
    </rPh>
    <rPh sb="12" eb="14">
      <t>ジュウタク</t>
    </rPh>
    <rPh sb="16" eb="17">
      <t>ミギ</t>
    </rPh>
    <rPh sb="18" eb="19">
      <t>レツ</t>
    </rPh>
    <phoneticPr fontId="2"/>
  </si>
  <si>
    <t>入力規則</t>
    <rPh sb="0" eb="4">
      <t>ニュウリョクキソク</t>
    </rPh>
    <phoneticPr fontId="2"/>
  </si>
  <si>
    <t>簡易な構造計算
（許容応力度計算）の有無</t>
    <rPh sb="0" eb="2">
      <t>カンイ</t>
    </rPh>
    <rPh sb="3" eb="7">
      <t>コウゾウケイサン</t>
    </rPh>
    <rPh sb="9" eb="16">
      <t>キョヨウオウリョクドケイサン</t>
    </rPh>
    <rPh sb="18" eb="20">
      <t>ウム</t>
    </rPh>
    <phoneticPr fontId="2"/>
  </si>
  <si>
    <t>・許容応力度計算（部分検討を含む）は木造に限る</t>
    <rPh sb="1" eb="8">
      <t>キョヨウオウリョクドケイサン</t>
    </rPh>
    <rPh sb="9" eb="13">
      <t>ブブンケントウ</t>
    </rPh>
    <rPh sb="14" eb="15">
      <t>フク</t>
    </rPh>
    <rPh sb="18" eb="20">
      <t>モクゾウ</t>
    </rPh>
    <rPh sb="21" eb="22">
      <t>カギ</t>
    </rPh>
    <phoneticPr fontId="2"/>
  </si>
  <si>
    <t>←範囲名設定”併用・兼用住宅〔戸建て〕”：右１列のセル</t>
    <rPh sb="1" eb="6">
      <t>ハンイメイセッテイ</t>
    </rPh>
    <rPh sb="7" eb="9">
      <t>ヘイヨウ</t>
    </rPh>
    <rPh sb="10" eb="12">
      <t>ケンヨウ</t>
    </rPh>
    <rPh sb="12" eb="14">
      <t>ジュウタク</t>
    </rPh>
    <rPh sb="15" eb="17">
      <t>コダ</t>
    </rPh>
    <rPh sb="21" eb="22">
      <t>ミギ</t>
    </rPh>
    <rPh sb="23" eb="24">
      <t>レツ</t>
    </rPh>
    <phoneticPr fontId="2"/>
  </si>
  <si>
    <t>←範囲名設定”非住宅〔上記以外〕”：右１列のセル</t>
    <rPh sb="1" eb="6">
      <t>ハンイメイセッテイ</t>
    </rPh>
    <rPh sb="7" eb="10">
      <t>ヒジュウタク</t>
    </rPh>
    <rPh sb="18" eb="19">
      <t>ミギ</t>
    </rPh>
    <rPh sb="20" eb="21">
      <t>レツ</t>
    </rPh>
    <phoneticPr fontId="2"/>
  </si>
  <si>
    <t>省エネ基準審査
仕様規定（戸建て以外）</t>
    <rPh sb="0" eb="1">
      <t>ショウ</t>
    </rPh>
    <rPh sb="3" eb="7">
      <t>キジュンシンサ</t>
    </rPh>
    <rPh sb="8" eb="12">
      <t>シヨウキテイ</t>
    </rPh>
    <rPh sb="13" eb="15">
      <t>コダ</t>
    </rPh>
    <rPh sb="16" eb="18">
      <t>イガイ</t>
    </rPh>
    <phoneticPr fontId="2"/>
  </si>
  <si>
    <t>省エネ基準審査
仕様規定（戸建て住宅）</t>
    <rPh sb="0" eb="1">
      <t>ショウ</t>
    </rPh>
    <rPh sb="3" eb="7">
      <t>キジュンシンサ</t>
    </rPh>
    <rPh sb="8" eb="12">
      <t>シヨウキテイ</t>
    </rPh>
    <rPh sb="13" eb="15">
      <t>コダ</t>
    </rPh>
    <rPh sb="16" eb="18">
      <t>ジュウタク</t>
    </rPh>
    <phoneticPr fontId="2"/>
  </si>
  <si>
    <t>確認申請</t>
    <rPh sb="0" eb="4">
      <t>カクニンシンセイ</t>
    </rPh>
    <phoneticPr fontId="2"/>
  </si>
  <si>
    <t>中間検査</t>
    <rPh sb="0" eb="4">
      <t>チュウカンケンサ</t>
    </rPh>
    <phoneticPr fontId="2"/>
  </si>
  <si>
    <t>□完了検査加算額</t>
    <rPh sb="1" eb="5">
      <t>カンリョウケンサ</t>
    </rPh>
    <rPh sb="5" eb="8">
      <t>カサンガク</t>
    </rPh>
    <phoneticPr fontId="2"/>
  </si>
  <si>
    <t>省エネ基準審査
住宅、長屋・共同住宅</t>
    <rPh sb="0" eb="1">
      <t>ショウ</t>
    </rPh>
    <rPh sb="3" eb="7">
      <t>キジュンシンサ</t>
    </rPh>
    <rPh sb="8" eb="10">
      <t>ジュウタク</t>
    </rPh>
    <rPh sb="11" eb="13">
      <t>ナガヤ</t>
    </rPh>
    <rPh sb="14" eb="16">
      <t>キョウドウ</t>
    </rPh>
    <rPh sb="16" eb="18">
      <t>ジュウタク</t>
    </rPh>
    <phoneticPr fontId="2"/>
  </si>
  <si>
    <t>省エネ基準審査
非住宅、併用・兼用住宅</t>
    <rPh sb="0" eb="1">
      <t>ショウ</t>
    </rPh>
    <rPh sb="3" eb="7">
      <t>キジュンシンサ</t>
    </rPh>
    <rPh sb="8" eb="9">
      <t>ヒ</t>
    </rPh>
    <rPh sb="9" eb="11">
      <t>ジュウタク</t>
    </rPh>
    <rPh sb="12" eb="14">
      <t>ヘイヨウ</t>
    </rPh>
    <rPh sb="15" eb="17">
      <t>ケンヨウ</t>
    </rPh>
    <rPh sb="17" eb="19">
      <t>ジュウタク</t>
    </rPh>
    <phoneticPr fontId="2"/>
  </si>
  <si>
    <t>（別表１）
３号</t>
    <rPh sb="1" eb="3">
      <t>ベッピョウ</t>
    </rPh>
    <rPh sb="7" eb="8">
      <t>ゴウ</t>
    </rPh>
    <phoneticPr fontId="2"/>
  </si>
  <si>
    <t>遠隔地</t>
    <rPh sb="0" eb="3">
      <t>エンカクチ</t>
    </rPh>
    <phoneticPr fontId="2"/>
  </si>
  <si>
    <t>完了検査</t>
    <rPh sb="0" eb="2">
      <t>カンリョウ</t>
    </rPh>
    <rPh sb="2" eb="4">
      <t>ケンサ</t>
    </rPh>
    <phoneticPr fontId="2"/>
  </si>
  <si>
    <t>用途</t>
    <rPh sb="0" eb="2">
      <t>ヨウト</t>
    </rPh>
    <phoneticPr fontId="2"/>
  </si>
  <si>
    <t>←範囲名設定”一戸建て専用住宅”：右２列のセル</t>
    <rPh sb="1" eb="6">
      <t>ハンイメイセッテイ</t>
    </rPh>
    <rPh sb="7" eb="10">
      <t>イッコダ</t>
    </rPh>
    <rPh sb="11" eb="13">
      <t>センヨウ</t>
    </rPh>
    <rPh sb="13" eb="15">
      <t>ジュウタク</t>
    </rPh>
    <rPh sb="17" eb="18">
      <t>ミギ</t>
    </rPh>
    <rPh sb="19" eb="20">
      <t>レツ</t>
    </rPh>
    <phoneticPr fontId="2"/>
  </si>
  <si>
    <t>indirect関数関連（範囲名設定、選択肢の設定）
※indirect関数は選択肢と範囲名を一致させておく必要がある</t>
    <rPh sb="8" eb="10">
      <t>カンスウ</t>
    </rPh>
    <rPh sb="10" eb="12">
      <t>カンレン</t>
    </rPh>
    <rPh sb="13" eb="16">
      <t>ハンイメイ</t>
    </rPh>
    <rPh sb="16" eb="18">
      <t>セッテイ</t>
    </rPh>
    <rPh sb="19" eb="22">
      <t>センタクシ</t>
    </rPh>
    <rPh sb="23" eb="25">
      <t>セッテイ</t>
    </rPh>
    <rPh sb="36" eb="38">
      <t>カンスウ</t>
    </rPh>
    <rPh sb="39" eb="42">
      <t>センタクシ</t>
    </rPh>
    <rPh sb="43" eb="46">
      <t>ハンイメイ</t>
    </rPh>
    <rPh sb="47" eb="49">
      <t>イッチ</t>
    </rPh>
    <rPh sb="54" eb="56">
      <t>ヒツヨウ</t>
    </rPh>
    <phoneticPr fontId="2"/>
  </si>
  <si>
    <t>算定額</t>
    <rPh sb="0" eb="2">
      <t>サンテイ</t>
    </rPh>
    <rPh sb="2" eb="3">
      <t>ガク</t>
    </rPh>
    <phoneticPr fontId="2"/>
  </si>
  <si>
    <t>中間検査（必要）</t>
    <rPh sb="0" eb="2">
      <t>チュウカン</t>
    </rPh>
    <rPh sb="2" eb="4">
      <t>ケンサ</t>
    </rPh>
    <rPh sb="5" eb="7">
      <t>ヒツヨウ</t>
    </rPh>
    <phoneticPr fontId="2"/>
  </si>
  <si>
    <t>遠隔地</t>
    <rPh sb="0" eb="3">
      <t>エンカクチ</t>
    </rPh>
    <phoneticPr fontId="2"/>
  </si>
  <si>
    <t>仮算定額</t>
    <rPh sb="0" eb="1">
      <t>カリ</t>
    </rPh>
    <rPh sb="1" eb="3">
      <t>サンテイ</t>
    </rPh>
    <rPh sb="3" eb="4">
      <t>ガク</t>
    </rPh>
    <phoneticPr fontId="2"/>
  </si>
  <si>
    <t>対象地域
：松島・馬渡島・向島・加唐島・小川島・神集島・高島</t>
    <rPh sb="0" eb="4">
      <t>タイショウチイキ</t>
    </rPh>
    <rPh sb="6" eb="8">
      <t>マツシマ</t>
    </rPh>
    <rPh sb="9" eb="12">
      <t>マワタリシマ</t>
    </rPh>
    <rPh sb="13" eb="15">
      <t>ムカイシマ</t>
    </rPh>
    <rPh sb="16" eb="19">
      <t>カカラシマ</t>
    </rPh>
    <rPh sb="20" eb="23">
      <t>オガワシマ</t>
    </rPh>
    <rPh sb="24" eb="25">
      <t>カミ</t>
    </rPh>
    <rPh sb="25" eb="26">
      <t>アツ</t>
    </rPh>
    <rPh sb="26" eb="27">
      <t>シマ</t>
    </rPh>
    <rPh sb="28" eb="30">
      <t>タカシマ</t>
    </rPh>
    <phoneticPr fontId="2"/>
  </si>
  <si>
    <t>中間検査（要・不要）の判定後</t>
    <rPh sb="0" eb="4">
      <t>チュウカンケンサ</t>
    </rPh>
    <rPh sb="5" eb="6">
      <t>ヨウ</t>
    </rPh>
    <rPh sb="7" eb="9">
      <t>フヨウ</t>
    </rPh>
    <rPh sb="11" eb="13">
      <t>ハンテイ</t>
    </rPh>
    <rPh sb="13" eb="14">
      <t>ゴ</t>
    </rPh>
    <phoneticPr fontId="2"/>
  </si>
  <si>
    <t>移転</t>
    <rPh sb="0" eb="2">
      <t>イテン</t>
    </rPh>
    <phoneticPr fontId="2"/>
  </si>
  <si>
    <t>別表区分</t>
    <rPh sb="0" eb="2">
      <t>ベッピョウ</t>
    </rPh>
    <rPh sb="2" eb="4">
      <t>クブン</t>
    </rPh>
    <phoneticPr fontId="2"/>
  </si>
  <si>
    <t>対象地域外（一般）</t>
    <rPh sb="0" eb="2">
      <t>タイショウ</t>
    </rPh>
    <rPh sb="2" eb="4">
      <t>チイキ</t>
    </rPh>
    <rPh sb="4" eb="5">
      <t>ガイ</t>
    </rPh>
    <rPh sb="6" eb="8">
      <t>イッパン</t>
    </rPh>
    <phoneticPr fontId="2"/>
  </si>
  <si>
    <t>対象地域内（離島）</t>
    <rPh sb="0" eb="2">
      <t>タイショウ</t>
    </rPh>
    <rPh sb="2" eb="4">
      <t>チイキ</t>
    </rPh>
    <rPh sb="4" eb="5">
      <t>ナイ</t>
    </rPh>
    <rPh sb="6" eb="8">
      <t>リトウ</t>
    </rPh>
    <phoneticPr fontId="2"/>
  </si>
  <si>
    <t>用途</t>
    <rPh sb="0" eb="2">
      <t>ヨウト</t>
    </rPh>
    <phoneticPr fontId="2"/>
  </si>
  <si>
    <t>一戸建て専用住宅</t>
    <rPh sb="0" eb="3">
      <t>イッコダ</t>
    </rPh>
    <rPh sb="4" eb="8">
      <t>センヨウジュウタク</t>
    </rPh>
    <phoneticPr fontId="2"/>
  </si>
  <si>
    <t>併用・兼用住宅〔戸建て〕</t>
    <phoneticPr fontId="2"/>
  </si>
  <si>
    <t>長屋・共同住宅</t>
    <phoneticPr fontId="2"/>
  </si>
  <si>
    <t>非住宅〔上記以外〕</t>
    <phoneticPr fontId="2"/>
  </si>
  <si>
    <t>省エネ基準適合検査</t>
    <rPh sb="0" eb="1">
      <t>ショウ</t>
    </rPh>
    <rPh sb="3" eb="7">
      <t>キジュンテキゴウ</t>
    </rPh>
    <rPh sb="7" eb="9">
      <t>ケンサ</t>
    </rPh>
    <phoneticPr fontId="2"/>
  </si>
  <si>
    <t>完了検査入力項目</t>
    <rPh sb="0" eb="4">
      <t>カンリョウケンサ</t>
    </rPh>
    <rPh sb="4" eb="6">
      <t>ニュウリョク</t>
    </rPh>
    <rPh sb="6" eb="8">
      <t>コウモク</t>
    </rPh>
    <phoneticPr fontId="2"/>
  </si>
  <si>
    <t>完了検査</t>
    <rPh sb="0" eb="4">
      <t>カンリョウケンサ</t>
    </rPh>
    <phoneticPr fontId="2"/>
  </si>
  <si>
    <t>別表選択の列番号（仮算定）
（一戸建て専用住宅、併用・兼用住宅：４：別表２）（長屋・共同住宅、非住宅：５：別表３）</t>
    <rPh sb="0" eb="2">
      <t>ベッピョウ</t>
    </rPh>
    <rPh sb="2" eb="4">
      <t>センタク</t>
    </rPh>
    <rPh sb="5" eb="8">
      <t>レツバンゴウ</t>
    </rPh>
    <rPh sb="9" eb="12">
      <t>カリサンテイ</t>
    </rPh>
    <rPh sb="15" eb="18">
      <t>イッコダ</t>
    </rPh>
    <rPh sb="19" eb="23">
      <t>センヨウジュウタク</t>
    </rPh>
    <rPh sb="24" eb="26">
      <t>ヘイヨウ</t>
    </rPh>
    <rPh sb="27" eb="31">
      <t>ケンヨウジュウタク</t>
    </rPh>
    <rPh sb="34" eb="36">
      <t>ベッピョウ</t>
    </rPh>
    <rPh sb="39" eb="41">
      <t>ナガヤ</t>
    </rPh>
    <rPh sb="42" eb="46">
      <t>キョウドウジュウタク</t>
    </rPh>
    <rPh sb="47" eb="50">
      <t>ヒジュウタク</t>
    </rPh>
    <rPh sb="53" eb="55">
      <t>ベッピョウ</t>
    </rPh>
    <phoneticPr fontId="2"/>
  </si>
  <si>
    <t>別表選択の列番号算定（３号、大規模の修繕・模様替え、移転：３：別表１、その他は仮算定の列番号</t>
    <rPh sb="0" eb="2">
      <t>ベッピョウ</t>
    </rPh>
    <rPh sb="2" eb="4">
      <t>センタク</t>
    </rPh>
    <rPh sb="5" eb="8">
      <t>レツバンゴウ</t>
    </rPh>
    <rPh sb="8" eb="10">
      <t>サンテイ</t>
    </rPh>
    <rPh sb="12" eb="13">
      <t>ゴウ</t>
    </rPh>
    <rPh sb="14" eb="17">
      <t>ダイキボ</t>
    </rPh>
    <rPh sb="18" eb="20">
      <t>シュウゼン</t>
    </rPh>
    <rPh sb="21" eb="24">
      <t>モヨウガ</t>
    </rPh>
    <rPh sb="26" eb="28">
      <t>イテン</t>
    </rPh>
    <rPh sb="37" eb="38">
      <t>タ</t>
    </rPh>
    <rPh sb="39" eb="42">
      <t>カリサンテイ</t>
    </rPh>
    <rPh sb="43" eb="46">
      <t>レツバンゴウ</t>
    </rPh>
    <phoneticPr fontId="2"/>
  </si>
  <si>
    <t>別表選択の列番号算定（３号：３：別表１、
その他は仮算定の列番号）</t>
    <rPh sb="0" eb="2">
      <t>ベッピョウ</t>
    </rPh>
    <rPh sb="2" eb="4">
      <t>センタク</t>
    </rPh>
    <rPh sb="5" eb="8">
      <t>レツバンゴウ</t>
    </rPh>
    <rPh sb="8" eb="10">
      <t>サンテイ</t>
    </rPh>
    <rPh sb="12" eb="13">
      <t>ゴウ</t>
    </rPh>
    <rPh sb="23" eb="24">
      <t>タ</t>
    </rPh>
    <rPh sb="25" eb="26">
      <t>カリ</t>
    </rPh>
    <rPh sb="26" eb="28">
      <t>サンテイ</t>
    </rPh>
    <rPh sb="29" eb="32">
      <t>レツバンゴウ</t>
    </rPh>
    <phoneticPr fontId="2"/>
  </si>
  <si>
    <t>別表選択の列番号（仮算定）（一戸建て専用住宅、併用・兼用住宅：４：別表２）（長屋・共同住宅：５：別表３）</t>
    <rPh sb="0" eb="2">
      <t>ベッピョウ</t>
    </rPh>
    <rPh sb="2" eb="4">
      <t>センタク</t>
    </rPh>
    <rPh sb="5" eb="8">
      <t>レツバンゴウ</t>
    </rPh>
    <rPh sb="9" eb="12">
      <t>カリサンテイ</t>
    </rPh>
    <rPh sb="14" eb="17">
      <t>イッコダ</t>
    </rPh>
    <rPh sb="18" eb="22">
      <t>センヨウジュウタク</t>
    </rPh>
    <rPh sb="23" eb="25">
      <t>ヘイヨウ</t>
    </rPh>
    <rPh sb="26" eb="30">
      <t>ケンヨウジュウタク</t>
    </rPh>
    <rPh sb="33" eb="35">
      <t>ベッピョウ</t>
    </rPh>
    <rPh sb="38" eb="40">
      <t>ナガヤ</t>
    </rPh>
    <rPh sb="41" eb="45">
      <t>キョウドウジュウタク</t>
    </rPh>
    <rPh sb="48" eb="50">
      <t>ベッピョウ</t>
    </rPh>
    <phoneticPr fontId="2"/>
  </si>
  <si>
    <t>準備計算の列</t>
    <rPh sb="0" eb="4">
      <t>ジュンビケイサン</t>
    </rPh>
    <rPh sb="5" eb="6">
      <t>レツ</t>
    </rPh>
    <phoneticPr fontId="2"/>
  </si>
  <si>
    <t>手数料の列</t>
    <rPh sb="0" eb="3">
      <t>テスウリョウ</t>
    </rPh>
    <rPh sb="4" eb="5">
      <t>レツ</t>
    </rPh>
    <phoneticPr fontId="2"/>
  </si>
  <si>
    <t>入力規則等のデータの列</t>
    <rPh sb="0" eb="2">
      <t>ニュウリョク</t>
    </rPh>
    <rPh sb="2" eb="5">
      <t>キソクトウ</t>
    </rPh>
    <rPh sb="10" eb="11">
      <t>レツ</t>
    </rPh>
    <phoneticPr fontId="2"/>
  </si>
  <si>
    <t>省エネ適合検査区分算定
（一戸建て専用住宅、長屋・共同住宅：1）（非住宅、併用・兼用住宅：2）</t>
    <rPh sb="0" eb="1">
      <t>ショウ</t>
    </rPh>
    <rPh sb="3" eb="5">
      <t>テキゴウ</t>
    </rPh>
    <rPh sb="5" eb="7">
      <t>ケンサ</t>
    </rPh>
    <rPh sb="7" eb="9">
      <t>クブン</t>
    </rPh>
    <rPh sb="9" eb="11">
      <t>サンテイ</t>
    </rPh>
    <rPh sb="13" eb="16">
      <t>イッコダ</t>
    </rPh>
    <rPh sb="17" eb="21">
      <t>センヨウジュウタク</t>
    </rPh>
    <rPh sb="33" eb="36">
      <t>ヒジュウタク</t>
    </rPh>
    <phoneticPr fontId="2"/>
  </si>
  <si>
    <t>額の算定（検査区分仮算定＝１の場合5000円）</t>
    <rPh sb="0" eb="1">
      <t>ガク</t>
    </rPh>
    <rPh sb="2" eb="4">
      <t>サンテイ</t>
    </rPh>
    <rPh sb="5" eb="9">
      <t>ケンサクブン</t>
    </rPh>
    <rPh sb="9" eb="12">
      <t>カリサンテイ</t>
    </rPh>
    <rPh sb="15" eb="17">
      <t>バアイ</t>
    </rPh>
    <rPh sb="21" eb="22">
      <t>エン</t>
    </rPh>
    <phoneticPr fontId="2"/>
  </si>
  <si>
    <t>（加算）省エネ適合検査額の算定</t>
    <rPh sb="1" eb="3">
      <t>カサン</t>
    </rPh>
    <rPh sb="4" eb="5">
      <t>ショウ</t>
    </rPh>
    <rPh sb="7" eb="9">
      <t>テキゴウ</t>
    </rPh>
    <rPh sb="9" eb="11">
      <t>ケンサ</t>
    </rPh>
    <rPh sb="11" eb="12">
      <t>ガク</t>
    </rPh>
    <rPh sb="13" eb="15">
      <t>サンテイ</t>
    </rPh>
    <phoneticPr fontId="2"/>
  </si>
  <si>
    <t>大規模の修繕・模様替え、移転、３号の場合：「省エネ基準の審査」の入力を問わない
（省エネ基準審査の
入力は問わない）</t>
    <rPh sb="0" eb="3">
      <t>ダイキボ</t>
    </rPh>
    <rPh sb="4" eb="6">
      <t>シュウゼン</t>
    </rPh>
    <rPh sb="7" eb="10">
      <t>モヨウガ</t>
    </rPh>
    <rPh sb="12" eb="14">
      <t>イテン</t>
    </rPh>
    <rPh sb="16" eb="17">
      <t>ゴウ</t>
    </rPh>
    <rPh sb="18" eb="20">
      <t>バアイ</t>
    </rPh>
    <rPh sb="22" eb="23">
      <t>ショウ</t>
    </rPh>
    <rPh sb="25" eb="27">
      <t>キジュン</t>
    </rPh>
    <rPh sb="28" eb="30">
      <t>シンサ</t>
    </rPh>
    <rPh sb="32" eb="34">
      <t>ニュウリョク</t>
    </rPh>
    <rPh sb="35" eb="36">
      <t>ト</t>
    </rPh>
    <rPh sb="41" eb="42">
      <t>ショウ</t>
    </rPh>
    <rPh sb="44" eb="48">
      <t>キジュンシンサ</t>
    </rPh>
    <rPh sb="50" eb="52">
      <t>ニュウリョク</t>
    </rPh>
    <rPh sb="53" eb="54">
      <t>ト</t>
    </rPh>
    <phoneticPr fontId="2"/>
  </si>
  <si>
    <t>・２号・３号建築物の別は棟毎に判定
・申請建物に１棟でも２号建築物が含まれる場合は２号</t>
    <rPh sb="2" eb="3">
      <t>ゴウ</t>
    </rPh>
    <rPh sb="5" eb="6">
      <t>ゴウ</t>
    </rPh>
    <rPh sb="6" eb="9">
      <t>ケンチクブツ</t>
    </rPh>
    <rPh sb="10" eb="11">
      <t>ベツ</t>
    </rPh>
    <rPh sb="12" eb="13">
      <t>ムネ</t>
    </rPh>
    <rPh sb="13" eb="14">
      <t>ゴト</t>
    </rPh>
    <rPh sb="15" eb="17">
      <t>ハンテイ</t>
    </rPh>
    <rPh sb="19" eb="23">
      <t>シンセイタテモノ</t>
    </rPh>
    <rPh sb="25" eb="26">
      <t>ムネ</t>
    </rPh>
    <rPh sb="29" eb="30">
      <t>ゴウ</t>
    </rPh>
    <rPh sb="30" eb="33">
      <t>ケンチクブツ</t>
    </rPh>
    <rPh sb="34" eb="35">
      <t>フク</t>
    </rPh>
    <rPh sb="38" eb="40">
      <t>バアイ</t>
    </rPh>
    <rPh sb="42" eb="43">
      <t>ゴウ</t>
    </rPh>
    <phoneticPr fontId="2"/>
  </si>
  <si>
    <t>※確認申請が2025年4月1日以降の確認申請分から、中間検査・完了検査は2025年4月1日以降着工分から適用します。</t>
    <rPh sb="1" eb="5">
      <t>カクニンシンセイ</t>
    </rPh>
    <rPh sb="10" eb="11">
      <t>ネン</t>
    </rPh>
    <rPh sb="12" eb="13">
      <t>ガツ</t>
    </rPh>
    <rPh sb="14" eb="15">
      <t>ニチ</t>
    </rPh>
    <rPh sb="15" eb="17">
      <t>イコウ</t>
    </rPh>
    <rPh sb="18" eb="20">
      <t>カクニン</t>
    </rPh>
    <rPh sb="20" eb="23">
      <t>シンセイブン</t>
    </rPh>
    <rPh sb="26" eb="28">
      <t>チュウカン</t>
    </rPh>
    <rPh sb="28" eb="30">
      <t>ケンサ</t>
    </rPh>
    <rPh sb="31" eb="35">
      <t>カンリョウケンサ</t>
    </rPh>
    <rPh sb="40" eb="41">
      <t>ネン</t>
    </rPh>
    <rPh sb="42" eb="43">
      <t>ガツ</t>
    </rPh>
    <rPh sb="44" eb="45">
      <t>ニチ</t>
    </rPh>
    <rPh sb="45" eb="47">
      <t>イコウ</t>
    </rPh>
    <rPh sb="47" eb="49">
      <t>チャッコウ</t>
    </rPh>
    <rPh sb="49" eb="50">
      <t>ブン</t>
    </rPh>
    <rPh sb="52" eb="54">
      <t>テキヨウ</t>
    </rPh>
    <phoneticPr fontId="2"/>
  </si>
  <si>
    <t>公益財団法人　佐賀県建設技術支援機構　建築確認事務所</t>
    <rPh sb="0" eb="6">
      <t>コウエキザイダンホウジン</t>
    </rPh>
    <rPh sb="7" eb="18">
      <t>サガケンケンセツギジュツシエンキコウ</t>
    </rPh>
    <rPh sb="19" eb="21">
      <t>ケンチク</t>
    </rPh>
    <rPh sb="21" eb="26">
      <t>カクニンジムショ</t>
    </rPh>
    <phoneticPr fontId="2"/>
  </si>
  <si>
    <t>別表第４－１，４－２</t>
    <rPh sb="0" eb="2">
      <t>ベッピョウ</t>
    </rPh>
    <rPh sb="2" eb="3">
      <t>ダイ</t>
    </rPh>
    <phoneticPr fontId="2"/>
  </si>
  <si>
    <t>別表第１</t>
    <rPh sb="0" eb="2">
      <t>ベッピョウ</t>
    </rPh>
    <rPh sb="2" eb="3">
      <t>ダイ</t>
    </rPh>
    <phoneticPr fontId="2"/>
  </si>
  <si>
    <t>別表第２－１）</t>
    <rPh sb="0" eb="2">
      <t>ベッピョウ</t>
    </rPh>
    <rPh sb="2" eb="3">
      <t>ダイ</t>
    </rPh>
    <phoneticPr fontId="2"/>
  </si>
  <si>
    <t>別表第２－２）</t>
    <rPh sb="0" eb="2">
      <t>ベッピョウ</t>
    </rPh>
    <rPh sb="2" eb="3">
      <t>ダイ</t>
    </rPh>
    <phoneticPr fontId="2"/>
  </si>
  <si>
    <t>別表第３</t>
    <rPh sb="0" eb="2">
      <t>ベッピョウ</t>
    </rPh>
    <rPh sb="2" eb="3">
      <t>ダイ</t>
    </rPh>
    <phoneticPr fontId="2"/>
  </si>
  <si>
    <t>実施済み</t>
    <rPh sb="0" eb="3">
      <t>ジッシズ</t>
    </rPh>
    <phoneticPr fontId="2"/>
  </si>
  <si>
    <t>（別表２-1）
２号（一戸建て住宅、併用・兼用住宅）</t>
    <rPh sb="1" eb="3">
      <t>ベッピョウ</t>
    </rPh>
    <rPh sb="9" eb="10">
      <t>ゴウ</t>
    </rPh>
    <rPh sb="11" eb="14">
      <t>イッコダ</t>
    </rPh>
    <rPh sb="15" eb="17">
      <t>ジュウタク</t>
    </rPh>
    <rPh sb="18" eb="20">
      <t>ヘイヨウ</t>
    </rPh>
    <rPh sb="21" eb="23">
      <t>ケンヨウ</t>
    </rPh>
    <rPh sb="23" eb="25">
      <t>ジュウタク</t>
    </rPh>
    <phoneticPr fontId="2"/>
  </si>
  <si>
    <t>（別表2-2）
２号（長屋・共同住宅）</t>
    <rPh sb="1" eb="3">
      <t>ベッピョウ</t>
    </rPh>
    <rPh sb="9" eb="10">
      <t>ゴウ</t>
    </rPh>
    <rPh sb="11" eb="13">
      <t>ナガヤ</t>
    </rPh>
    <rPh sb="14" eb="18">
      <t>キョウドウジュウタク</t>
    </rPh>
    <phoneticPr fontId="2"/>
  </si>
  <si>
    <t>（別表2-2）
２号（戸建て住宅以外）</t>
    <rPh sb="1" eb="3">
      <t>ベッピョウ</t>
    </rPh>
    <rPh sb="9" eb="10">
      <t>ゴウ</t>
    </rPh>
    <rPh sb="11" eb="13">
      <t>コダ</t>
    </rPh>
    <rPh sb="14" eb="16">
      <t>ジュウタク</t>
    </rPh>
    <rPh sb="16" eb="18">
      <t>イガイ</t>
    </rPh>
    <phoneticPr fontId="2"/>
  </si>
  <si>
    <t>実施</t>
    <rPh sb="0" eb="2">
      <t>ジッシ</t>
    </rPh>
    <phoneticPr fontId="2"/>
  </si>
  <si>
    <t>←範囲名設定”実施”：右２列のセル</t>
    <rPh sb="1" eb="6">
      <t>ハンイメイセッテイ</t>
    </rPh>
    <rPh sb="7" eb="9">
      <t>ジッシ</t>
    </rPh>
    <rPh sb="11" eb="12">
      <t>ミギ</t>
    </rPh>
    <rPh sb="13" eb="14">
      <t>レツ</t>
    </rPh>
    <phoneticPr fontId="2"/>
  </si>
  <si>
    <t>←範囲名設定”不要”：右１列のセル</t>
    <rPh sb="1" eb="6">
      <t>ハンイメイセッテイ</t>
    </rPh>
    <rPh sb="7" eb="9">
      <t>フヨウ</t>
    </rPh>
    <rPh sb="11" eb="12">
      <t>ミギ</t>
    </rPh>
    <rPh sb="13" eb="14">
      <t>レツ</t>
    </rPh>
    <phoneticPr fontId="2"/>
  </si>
  <si>
    <t>用　　途（非住宅：不要）</t>
    <rPh sb="0" eb="1">
      <t>ヨウ</t>
    </rPh>
    <rPh sb="3" eb="4">
      <t>ト</t>
    </rPh>
    <rPh sb="5" eb="6">
      <t>ヒ</t>
    </rPh>
    <rPh sb="6" eb="8">
      <t>ジュウタク</t>
    </rPh>
    <rPh sb="9" eb="11">
      <t>フヨウ</t>
    </rPh>
    <phoneticPr fontId="2"/>
  </si>
  <si>
    <t>完了検査時の入力事項「中間検査」選択肢の設定</t>
    <rPh sb="0" eb="5">
      <t>カンリョウケンサジ</t>
    </rPh>
    <rPh sb="6" eb="10">
      <t>ニュウリョクジコウ</t>
    </rPh>
    <rPh sb="11" eb="15">
      <t>チュウカンケンサ</t>
    </rPh>
    <rPh sb="16" eb="19">
      <t>センタクシ</t>
    </rPh>
    <rPh sb="20" eb="22">
      <t>セッテイ</t>
    </rPh>
    <phoneticPr fontId="2"/>
  </si>
  <si>
    <t>中間検査の実施、不要の判定
（入力規則の元の値indirect関数の参照先→）</t>
    <rPh sb="0" eb="4">
      <t>チュウカンケンサ</t>
    </rPh>
    <rPh sb="5" eb="7">
      <t>ジッシ</t>
    </rPh>
    <rPh sb="8" eb="10">
      <t>フヨウ</t>
    </rPh>
    <rPh sb="11" eb="13">
      <t>ハンテイ</t>
    </rPh>
    <rPh sb="15" eb="19">
      <t>ニュウリョクキソク</t>
    </rPh>
    <rPh sb="20" eb="21">
      <t>モト</t>
    </rPh>
    <rPh sb="22" eb="23">
      <t>アタイ</t>
    </rPh>
    <rPh sb="31" eb="33">
      <t>カンスウ</t>
    </rPh>
    <rPh sb="34" eb="36">
      <t>サンショウ</t>
    </rPh>
    <rPh sb="36" eb="37">
      <t>サキ</t>
    </rPh>
    <phoneticPr fontId="2"/>
  </si>
  <si>
    <t>中間検査　手数料算定区分面積の備考欄のvlookupテーブル</t>
    <rPh sb="0" eb="4">
      <t>チュウカンケンサ</t>
    </rPh>
    <rPh sb="5" eb="12">
      <t>テスウリョウサンテイクブン</t>
    </rPh>
    <rPh sb="12" eb="14">
      <t>メンセキ</t>
    </rPh>
    <rPh sb="15" eb="18">
      <t>ビコウラン</t>
    </rPh>
    <phoneticPr fontId="2"/>
  </si>
  <si>
    <t>確認申請　手数料算定区分面積の備考欄のvlookupテーブル</t>
    <rPh sb="0" eb="4">
      <t>カクニンシンセイ</t>
    </rPh>
    <rPh sb="5" eb="12">
      <t>テスウリョウサンテイクブン</t>
    </rPh>
    <rPh sb="12" eb="14">
      <t>メンセキ</t>
    </rPh>
    <rPh sb="15" eb="18">
      <t>ビコウラン</t>
    </rPh>
    <phoneticPr fontId="2"/>
  </si>
  <si>
    <t>indirect関数関連</t>
    <phoneticPr fontId="2"/>
  </si>
  <si>
    <t>行番号
用途</t>
    <rPh sb="0" eb="1">
      <t>ギョウ</t>
    </rPh>
    <phoneticPr fontId="2"/>
  </si>
  <si>
    <t>中間検査　Vlookup式の表参照行列算定</t>
    <rPh sb="0" eb="4">
      <t>チュウカンケンサ</t>
    </rPh>
    <rPh sb="12" eb="13">
      <t>シキ</t>
    </rPh>
    <rPh sb="14" eb="17">
      <t>ヒョウサンショウ</t>
    </rPh>
    <rPh sb="17" eb="19">
      <t>ギョウレツ</t>
    </rPh>
    <rPh sb="19" eb="21">
      <t>サンテイ</t>
    </rPh>
    <phoneticPr fontId="2"/>
  </si>
  <si>
    <t>完了検査　Vlookup式の表参照行列算定</t>
    <rPh sb="0" eb="4">
      <t>カンリョウケンサ</t>
    </rPh>
    <rPh sb="12" eb="13">
      <t>シキ</t>
    </rPh>
    <rPh sb="14" eb="17">
      <t>ヒョウサンショウ</t>
    </rPh>
    <rPh sb="17" eb="19">
      <t>ギョウレツ</t>
    </rPh>
    <rPh sb="19" eb="21">
      <t>サンテイ</t>
    </rPh>
    <phoneticPr fontId="2"/>
  </si>
  <si>
    <t>完了検査　手数料算定区分面積の備考欄のvlookupテーブル</t>
    <rPh sb="0" eb="4">
      <t>カンリョウケンサ</t>
    </rPh>
    <rPh sb="5" eb="12">
      <t>テスウリョウサンテイクブン</t>
    </rPh>
    <rPh sb="12" eb="14">
      <t>メンセキ</t>
    </rPh>
    <rPh sb="15" eb="18">
      <t>ビコウラン</t>
    </rPh>
    <phoneticPr fontId="2"/>
  </si>
  <si>
    <t>省エネ適合検査区分算定セルvlookupテーブル（４列目）</t>
    <rPh sb="26" eb="28">
      <t>レツメ</t>
    </rPh>
    <phoneticPr fontId="2"/>
  </si>
  <si>
    <t>別表選択（仮算定）セルのvlookupのﾃｰﾌﾞﾙ（２-３列目）</t>
    <rPh sb="0" eb="4">
      <t>ベッピョウセンタク</t>
    </rPh>
    <rPh sb="5" eb="8">
      <t>カリサンテイ</t>
    </rPh>
    <rPh sb="29" eb="30">
      <t>レツ</t>
    </rPh>
    <rPh sb="30" eb="31">
      <t>メ</t>
    </rPh>
    <phoneticPr fontId="2"/>
  </si>
  <si>
    <t>確認申請　Vlookup式の表参照行列算定</t>
    <rPh sb="0" eb="4">
      <t>カクニンシンセイ</t>
    </rPh>
    <rPh sb="12" eb="13">
      <t>シキ</t>
    </rPh>
    <rPh sb="14" eb="17">
      <t>ヒョウサンショウ</t>
    </rPh>
    <rPh sb="17" eb="19">
      <t>ギョウレツ</t>
    </rPh>
    <rPh sb="19" eb="21">
      <t>サンテイ</t>
    </rPh>
    <phoneticPr fontId="2"/>
  </si>
  <si>
    <t>確認申請金額表示　入力項目チェック</t>
    <rPh sb="0" eb="4">
      <t>カクニンシンセイ</t>
    </rPh>
    <rPh sb="4" eb="6">
      <t>キンガク</t>
    </rPh>
    <rPh sb="6" eb="8">
      <t>ヒョウジ</t>
    </rPh>
    <rPh sb="9" eb="13">
      <t>ニュウリョクコウモク</t>
    </rPh>
    <phoneticPr fontId="2"/>
  </si>
  <si>
    <t>行番号
工事種別（面積区分の備考欄）</t>
    <rPh sb="0" eb="3">
      <t>ギョウバンゴウ</t>
    </rPh>
    <rPh sb="4" eb="8">
      <t>コウジシュベツ</t>
    </rPh>
    <rPh sb="9" eb="13">
      <t>メンセキクブン</t>
    </rPh>
    <rPh sb="14" eb="16">
      <t>ビコウ</t>
    </rPh>
    <rPh sb="16" eb="17">
      <t>ラン</t>
    </rPh>
    <phoneticPr fontId="2"/>
  </si>
  <si>
    <t>入力規則の元の値indirect関数の参照先（用途）→</t>
    <rPh sb="23" eb="25">
      <t>ヨウト</t>
    </rPh>
    <phoneticPr fontId="2"/>
  </si>
  <si>
    <t>■完了検査（実施済み：中間検査必要）　基本額
基本額金額セルのVlookupのテーブル</t>
    <rPh sb="23" eb="25">
      <t>キホン</t>
    </rPh>
    <rPh sb="25" eb="26">
      <t>ガク</t>
    </rPh>
    <rPh sb="26" eb="28">
      <t>キンガク</t>
    </rPh>
    <phoneticPr fontId="2"/>
  </si>
  <si>
    <t>■完了検査（中間検査不要）　基本額基本額金額セルのVlookupのテーブル</t>
    <rPh sb="17" eb="19">
      <t>キホン</t>
    </rPh>
    <rPh sb="19" eb="20">
      <t>ガク</t>
    </rPh>
    <rPh sb="20" eb="22">
      <t>キンガク</t>
    </rPh>
    <phoneticPr fontId="2"/>
  </si>
  <si>
    <t>■中間検査　基本額金額セルのVlookupのテーブル</t>
    <rPh sb="6" eb="8">
      <t>キホン</t>
    </rPh>
    <rPh sb="8" eb="9">
      <t>ガク</t>
    </rPh>
    <rPh sb="9" eb="11">
      <t>キンガク</t>
    </rPh>
    <phoneticPr fontId="2"/>
  </si>
  <si>
    <t>■確認申請　基本額金額セルのVlookupのテーブル</t>
    <rPh sb="6" eb="8">
      <t>キホン</t>
    </rPh>
    <rPh sb="8" eb="9">
      <t>ガク</t>
    </rPh>
    <rPh sb="9" eb="11">
      <t>キンガク</t>
    </rPh>
    <phoneticPr fontId="2"/>
  </si>
  <si>
    <t>省エネ基準審査の入力事項選択肢（用途による選択肢の設定）</t>
    <rPh sb="8" eb="12">
      <t>ニュウリョクジコウ</t>
    </rPh>
    <rPh sb="16" eb="18">
      <t>ヨウト</t>
    </rPh>
    <rPh sb="21" eb="24">
      <t>センタクシ</t>
    </rPh>
    <rPh sb="25" eb="27">
      <t>セッテイ</t>
    </rPh>
    <phoneticPr fontId="2"/>
  </si>
  <si>
    <t>加算項目
遠隔地</t>
    <rPh sb="0" eb="4">
      <t>カサンコウモク</t>
    </rPh>
    <phoneticPr fontId="2"/>
  </si>
  <si>
    <t>確認申請の用途カテゴリ</t>
    <rPh sb="0" eb="4">
      <t>カクニンシンセイ</t>
    </rPh>
    <rPh sb="5" eb="7">
      <t>ヨウト</t>
    </rPh>
    <phoneticPr fontId="2"/>
  </si>
  <si>
    <t>省エネ基準審査の
プルダウンの選択肢</t>
    <rPh sb="0" eb="1">
      <t>ショウ</t>
    </rPh>
    <rPh sb="3" eb="7">
      <t>キジュンシンサ</t>
    </rPh>
    <rPh sb="15" eb="18">
      <t>センタクシ</t>
    </rPh>
    <phoneticPr fontId="2"/>
  </si>
  <si>
    <t>中間検査のプルダウンの選択肢</t>
    <rPh sb="0" eb="2">
      <t>チュウカン</t>
    </rPh>
    <rPh sb="2" eb="4">
      <t>ケンサ</t>
    </rPh>
    <rPh sb="11" eb="14">
      <t>センタクシ</t>
    </rPh>
    <phoneticPr fontId="2"/>
  </si>
  <si>
    <t>中間検査実施・不要の判定結果</t>
    <rPh sb="0" eb="2">
      <t>チュウカン</t>
    </rPh>
    <rPh sb="2" eb="4">
      <t>ケンサ</t>
    </rPh>
    <rPh sb="4" eb="6">
      <t>ジッシ</t>
    </rPh>
    <rPh sb="7" eb="9">
      <t>フヨウ</t>
    </rPh>
    <rPh sb="10" eb="12">
      <t>ハンテイ</t>
    </rPh>
    <rPh sb="12" eb="14">
      <t>ケッカ</t>
    </rPh>
    <phoneticPr fontId="2"/>
  </si>
  <si>
    <t>※省エネ基準の審査の入力項目セル(用途に連動するプルダウン)
・データツール「入力規則」を参照
indirect関数を使用
関連項目
・範囲名設定および選択肢の設定を参照</t>
    <rPh sb="1" eb="2">
      <t>ショウ</t>
    </rPh>
    <rPh sb="4" eb="6">
      <t>キジュン</t>
    </rPh>
    <rPh sb="7" eb="9">
      <t>シンサ</t>
    </rPh>
    <rPh sb="10" eb="14">
      <t>ニュウリョクコウモク</t>
    </rPh>
    <rPh sb="17" eb="19">
      <t>ヨウト</t>
    </rPh>
    <rPh sb="20" eb="22">
      <t>レンドウ</t>
    </rPh>
    <rPh sb="39" eb="41">
      <t>ニュウリョク</t>
    </rPh>
    <rPh sb="41" eb="43">
      <t>キソク</t>
    </rPh>
    <rPh sb="45" eb="47">
      <t>サンショウ</t>
    </rPh>
    <rPh sb="56" eb="58">
      <t>カンスウ</t>
    </rPh>
    <rPh sb="59" eb="61">
      <t>シヨウ</t>
    </rPh>
    <rPh sb="62" eb="66">
      <t>カンレンコウモク</t>
    </rPh>
    <rPh sb="68" eb="73">
      <t>ハンイメイセッテイ</t>
    </rPh>
    <rPh sb="76" eb="79">
      <t>センタクシ</t>
    </rPh>
    <rPh sb="80" eb="82">
      <t>セッテイ</t>
    </rPh>
    <rPh sb="83" eb="85">
      <t>サンショウ</t>
    </rPh>
    <phoneticPr fontId="2"/>
  </si>
  <si>
    <t>中間検査の実施、不要の判定（仮）</t>
    <rPh sb="0" eb="4">
      <t>チュウカンケンサ</t>
    </rPh>
    <rPh sb="5" eb="7">
      <t>ジッシ</t>
    </rPh>
    <rPh sb="8" eb="10">
      <t>フヨウ</t>
    </rPh>
    <rPh sb="11" eb="13">
      <t>ハンテイ</t>
    </rPh>
    <rPh sb="14" eb="15">
      <t>カリ</t>
    </rPh>
    <phoneticPr fontId="2"/>
  </si>
  <si>
    <t>※中間検査の入力項目セル（中間検査実施に連動するプルダウン）
・データツール「入力規則」を参照(「元の値」indirect関数を使用)
関連項目 ・範囲名設定および選択肢の設定を参照(範囲名「実施」「不要」)</t>
    <rPh sb="1" eb="5">
      <t>チュウカンケンサ</t>
    </rPh>
    <rPh sb="13" eb="15">
      <t>チュウカン</t>
    </rPh>
    <rPh sb="15" eb="17">
      <t>ケンサ</t>
    </rPh>
    <rPh sb="17" eb="19">
      <t>ジッシ</t>
    </rPh>
    <rPh sb="20" eb="22">
      <t>レンドウ</t>
    </rPh>
    <rPh sb="49" eb="50">
      <t>モト</t>
    </rPh>
    <rPh sb="51" eb="52">
      <t>アタイ</t>
    </rPh>
    <rPh sb="92" eb="95">
      <t>ハンイメイ</t>
    </rPh>
    <rPh sb="96" eb="98">
      <t>ジッシ</t>
    </rPh>
    <rPh sb="100" eb="102">
      <t>フヨウ</t>
    </rPh>
    <phoneticPr fontId="2"/>
  </si>
  <si>
    <t>（入力項目はプルダウンから選択ください）</t>
    <rPh sb="1" eb="5">
      <t>ニュウリョクコウモク</t>
    </rPh>
    <phoneticPr fontId="2"/>
  </si>
  <si>
    <t>省エネ基準の審査欄の条件付き書式設定：「ルールの管理」を参照</t>
    <rPh sb="0" eb="1">
      <t>ショウ</t>
    </rPh>
    <rPh sb="3" eb="5">
      <t>キジュン</t>
    </rPh>
    <rPh sb="6" eb="8">
      <t>シンサ</t>
    </rPh>
    <rPh sb="8" eb="9">
      <t>ラン</t>
    </rPh>
    <rPh sb="10" eb="13">
      <t>ジョウケンツ</t>
    </rPh>
    <rPh sb="14" eb="18">
      <t>ショシキセッテイ</t>
    </rPh>
    <rPh sb="24" eb="26">
      <t>カンリ</t>
    </rPh>
    <rPh sb="28" eb="30">
      <t>サンショウ</t>
    </rPh>
    <phoneticPr fontId="2"/>
  </si>
  <si>
    <t>大規模の修繕・模様替の算定床面積：
　当該建築物の延べ面積の１／２</t>
    <rPh sb="0" eb="3">
      <t>ダイキボ</t>
    </rPh>
    <rPh sb="4" eb="6">
      <t>シュウゼン</t>
    </rPh>
    <rPh sb="7" eb="10">
      <t>モヨウガ</t>
    </rPh>
    <rPh sb="11" eb="13">
      <t>サンテイ</t>
    </rPh>
    <rPh sb="13" eb="16">
      <t>ユカメンセキ</t>
    </rPh>
    <rPh sb="19" eb="21">
      <t>トウガイ</t>
    </rPh>
    <rPh sb="21" eb="24">
      <t>ケンチクブツ</t>
    </rPh>
    <rPh sb="25" eb="26">
      <t>ノ</t>
    </rPh>
    <rPh sb="27" eb="29">
      <t>メンセキ</t>
    </rPh>
    <phoneticPr fontId="2"/>
  </si>
  <si>
    <t>移転の算定床面積：
　当該建築物の延べ面積の１／２　</t>
    <rPh sb="0" eb="2">
      <t>イテン</t>
    </rPh>
    <rPh sb="3" eb="8">
      <t>サンテイユカメンセキ</t>
    </rPh>
    <phoneticPr fontId="2"/>
  </si>
  <si>
    <t>併用・兼用住宅（非住宅部分の面積が延べ面積の1/2以上
　又は５０㎡を超える場合は選択できません）</t>
    <phoneticPr fontId="2"/>
  </si>
  <si>
    <t>同一棟増築の場合の手数料算定床面積：
　増築部分の床面積</t>
    <phoneticPr fontId="2"/>
  </si>
  <si>
    <t>省エネ基準適合審査</t>
    <rPh sb="0" eb="1">
      <t>ショウ</t>
    </rPh>
    <rPh sb="3" eb="5">
      <t>キジュン</t>
    </rPh>
    <rPh sb="5" eb="7">
      <t>テキゴウ</t>
    </rPh>
    <rPh sb="7" eb="9">
      <t>シンサ</t>
    </rPh>
    <phoneticPr fontId="2"/>
  </si>
  <si>
    <t>手数料算定の床面積区分</t>
    <rPh sb="0" eb="5">
      <t>テスウリョウサンテイ</t>
    </rPh>
    <rPh sb="6" eb="9">
      <t>ユカメンセキ</t>
    </rPh>
    <rPh sb="9" eb="11">
      <t>クブン</t>
    </rPh>
    <phoneticPr fontId="2"/>
  </si>
  <si>
    <t>ー</t>
  </si>
  <si>
    <t>ー</t>
    <phoneticPr fontId="2"/>
  </si>
  <si>
    <t>電子申請・紙申請の別</t>
    <rPh sb="0" eb="2">
      <t>デンシ</t>
    </rPh>
    <rPh sb="2" eb="4">
      <t>シンセイ</t>
    </rPh>
    <rPh sb="5" eb="6">
      <t>カミ</t>
    </rPh>
    <rPh sb="6" eb="8">
      <t>シンセイ</t>
    </rPh>
    <rPh sb="9" eb="10">
      <t>ベツ</t>
    </rPh>
    <phoneticPr fontId="2"/>
  </si>
  <si>
    <t>電子申請：NICEシステムの電子申請</t>
    <rPh sb="0" eb="4">
      <t>デンシシンセイ</t>
    </rPh>
    <rPh sb="14" eb="18">
      <t>デンシシンセイ</t>
    </rPh>
    <phoneticPr fontId="2"/>
  </si>
  <si>
    <t>※省エネ適判等：</t>
  </si>
  <si>
    <t>　省エネ適判、設計住宅性能評価、長期優良住宅認定・長期使用構造の確認など</t>
  </si>
  <si>
    <t>当機構の建築確認審査の業務範囲を確認の上ご使用ください。</t>
    <rPh sb="0" eb="3">
      <t>トウキコウ</t>
    </rPh>
    <rPh sb="4" eb="10">
      <t>ケンチクカクニンシンサ</t>
    </rPh>
    <rPh sb="11" eb="15">
      <t>ギョウムハンイ</t>
    </rPh>
    <rPh sb="16" eb="18">
      <t>カクニン</t>
    </rPh>
    <rPh sb="19" eb="20">
      <t>ウエ</t>
    </rPh>
    <rPh sb="21" eb="23">
      <t>シヨウ</t>
    </rPh>
    <phoneticPr fontId="2"/>
  </si>
  <si>
    <t>消防同意の判定（長屋・共同住宅、非住宅：必須、その他：条件による）</t>
    <rPh sb="0" eb="4">
      <t>ショウボウドウイ</t>
    </rPh>
    <rPh sb="5" eb="7">
      <t>ハンテイ</t>
    </rPh>
    <rPh sb="8" eb="10">
      <t>ナガヤ</t>
    </rPh>
    <rPh sb="11" eb="15">
      <t>キョウドウジュウタク</t>
    </rPh>
    <rPh sb="16" eb="19">
      <t>ヒジュウタク</t>
    </rPh>
    <rPh sb="20" eb="22">
      <t>ヒッス</t>
    </rPh>
    <rPh sb="25" eb="26">
      <t>タ</t>
    </rPh>
    <rPh sb="27" eb="29">
      <t>ジョウケン</t>
    </rPh>
    <phoneticPr fontId="2"/>
  </si>
  <si>
    <t>確認申請　加算等の入力事項「消防同意」選択肢の設定</t>
    <rPh sb="0" eb="2">
      <t>カクニン</t>
    </rPh>
    <rPh sb="2" eb="4">
      <t>シンセイ</t>
    </rPh>
    <rPh sb="5" eb="7">
      <t>カサン</t>
    </rPh>
    <rPh sb="7" eb="8">
      <t>トウ</t>
    </rPh>
    <rPh sb="9" eb="13">
      <t>ニュウリョクジコウ</t>
    </rPh>
    <rPh sb="14" eb="18">
      <t>ショウボウドウイ</t>
    </rPh>
    <rPh sb="19" eb="22">
      <t>センタクシ</t>
    </rPh>
    <rPh sb="23" eb="25">
      <t>セッテイ</t>
    </rPh>
    <phoneticPr fontId="2"/>
  </si>
  <si>
    <t>条件による</t>
    <rPh sb="0" eb="2">
      <t>ジョウケン</t>
    </rPh>
    <phoneticPr fontId="2"/>
  </si>
  <si>
    <t>必須</t>
    <rPh sb="0" eb="2">
      <t>ヒッス</t>
    </rPh>
    <phoneticPr fontId="2"/>
  </si>
  <si>
    <t>←範囲名設定”必須”：右１列のセル</t>
    <rPh sb="1" eb="6">
      <t>ハンイメイセッテイ</t>
    </rPh>
    <rPh sb="7" eb="9">
      <t>ヒッス</t>
    </rPh>
    <rPh sb="11" eb="12">
      <t>ミギ</t>
    </rPh>
    <rPh sb="13" eb="14">
      <t>レツ</t>
    </rPh>
    <phoneticPr fontId="2"/>
  </si>
  <si>
    <t>←範囲名設定”条件による”：右２列のセル</t>
    <rPh sb="1" eb="6">
      <t>ハンイメイセッテイ</t>
    </rPh>
    <rPh sb="7" eb="9">
      <t>ジョウケン</t>
    </rPh>
    <rPh sb="14" eb="15">
      <t>ミギ</t>
    </rPh>
    <rPh sb="16" eb="17">
      <t>レツ</t>
    </rPh>
    <phoneticPr fontId="2"/>
  </si>
  <si>
    <t>消防同意のプルダウンの選択肢</t>
    <rPh sb="0" eb="4">
      <t>ショウボウドウイ</t>
    </rPh>
    <rPh sb="11" eb="14">
      <t>センタクシ</t>
    </rPh>
    <phoneticPr fontId="2"/>
  </si>
  <si>
    <t>消防同意　要・不要の判定結果</t>
    <rPh sb="0" eb="2">
      <t>ショウボウ</t>
    </rPh>
    <rPh sb="2" eb="4">
      <t>ドウイ</t>
    </rPh>
    <rPh sb="5" eb="6">
      <t>ヨウ</t>
    </rPh>
    <rPh sb="7" eb="9">
      <t>フヨウ</t>
    </rPh>
    <rPh sb="10" eb="12">
      <t>ハンテイ</t>
    </rPh>
    <rPh sb="12" eb="14">
      <t>ケッカ</t>
    </rPh>
    <phoneticPr fontId="2"/>
  </si>
  <si>
    <t>同一棟増築の場合の手数料算定床面積（計画変更を除く）
　：既存部分の床面積の1/2+増築部分の床面積</t>
    <phoneticPr fontId="2"/>
  </si>
  <si>
    <t>同一棟増築の場合の手数料算定床面積
　：増築部分の床面積</t>
    <phoneticPr fontId="2"/>
  </si>
  <si>
    <t>入力規則の元の値indirect関数の参照先（消防同意の判定）→</t>
    <rPh sb="23" eb="27">
      <t>ショウボウドウイ</t>
    </rPh>
    <rPh sb="28" eb="30">
      <t>ハンテイ</t>
    </rPh>
    <phoneticPr fontId="2"/>
  </si>
  <si>
    <t>省エネ基準の審査「入力項目」セルの入力規則</t>
    <rPh sb="0" eb="1">
      <t>ショウ</t>
    </rPh>
    <rPh sb="3" eb="5">
      <t>キジュン</t>
    </rPh>
    <rPh sb="6" eb="8">
      <t>シンサ</t>
    </rPh>
    <rPh sb="9" eb="13">
      <t>ニュウリョクコウモク</t>
    </rPh>
    <rPh sb="17" eb="21">
      <t>ニュウリョクキソク</t>
    </rPh>
    <phoneticPr fontId="2"/>
  </si>
  <si>
    <t>消防同意「入力項目」セルの入力規則</t>
    <rPh sb="0" eb="4">
      <t>ショウボウドウイ</t>
    </rPh>
    <rPh sb="5" eb="9">
      <t>ニュウリョクコウモク</t>
    </rPh>
    <rPh sb="13" eb="17">
      <t>ニュウリョクキソク</t>
    </rPh>
    <phoneticPr fontId="2"/>
  </si>
  <si>
    <t>完了検査　入力項目（中間検査）の判定：実施・不要
セルの入力規則</t>
    <rPh sb="0" eb="4">
      <t>カンリョウケンサ</t>
    </rPh>
    <rPh sb="5" eb="9">
      <t>ニュウリョクコウモク</t>
    </rPh>
    <rPh sb="10" eb="14">
      <t>チュウカンケンサ</t>
    </rPh>
    <rPh sb="16" eb="18">
      <t>ハンテイ</t>
    </rPh>
    <rPh sb="19" eb="21">
      <t>ジッシ</t>
    </rPh>
    <rPh sb="22" eb="24">
      <t>フヨウ</t>
    </rPh>
    <rPh sb="28" eb="32">
      <t>ニュウリョクキソク</t>
    </rPh>
    <phoneticPr fontId="2"/>
  </si>
  <si>
    <r>
      <t xml:space="preserve">入力判定（未入力項目数）
</t>
    </r>
    <r>
      <rPr>
        <b/>
        <sz val="9"/>
        <color rgb="FFFF0000"/>
        <rFont val="游ゴシック"/>
        <family val="3"/>
        <charset val="128"/>
        <scheme val="minor"/>
      </rPr>
      <t>「０」のときのみ金額表示する</t>
    </r>
    <rPh sb="0" eb="4">
      <t>ニュウリョクハンテイ</t>
    </rPh>
    <rPh sb="5" eb="8">
      <t>ミニュウリョク</t>
    </rPh>
    <rPh sb="8" eb="11">
      <t>コウモクスウ</t>
    </rPh>
    <rPh sb="21" eb="25">
      <t>キンガクヒョウジ</t>
    </rPh>
    <phoneticPr fontId="2"/>
  </si>
  <si>
    <r>
      <t xml:space="preserve">算定額
</t>
    </r>
    <r>
      <rPr>
        <sz val="9"/>
        <color rgb="FF00B050"/>
        <rFont val="游ゴシック"/>
        <family val="3"/>
        <charset val="128"/>
        <scheme val="minor"/>
      </rPr>
      <t>中間検査「不要」の場合、（不要）の仮算定額を参照</t>
    </r>
    <rPh sb="0" eb="3">
      <t>サンテイガク</t>
    </rPh>
    <rPh sb="4" eb="8">
      <t>チュウカンケンサ</t>
    </rPh>
    <rPh sb="9" eb="11">
      <t>フヨウ</t>
    </rPh>
    <rPh sb="13" eb="15">
      <t>バアイ</t>
    </rPh>
    <rPh sb="17" eb="19">
      <t>フヨウ</t>
    </rPh>
    <rPh sb="21" eb="25">
      <t>カリサンテイガク</t>
    </rPh>
    <rPh sb="26" eb="28">
      <t>サンショウ</t>
    </rPh>
    <phoneticPr fontId="2"/>
  </si>
  <si>
    <t>合計金額</t>
    <rPh sb="0" eb="4">
      <t>ゴウケイキンガク</t>
    </rPh>
    <phoneticPr fontId="2"/>
  </si>
  <si>
    <t>確認申請</t>
    <rPh sb="0" eb="2">
      <t>カクニン</t>
    </rPh>
    <rPh sb="2" eb="4">
      <t>シンセイ</t>
    </rPh>
    <phoneticPr fontId="2"/>
  </si>
  <si>
    <t>中間検査</t>
    <rPh sb="0" eb="4">
      <t>チュウカンケンサ</t>
    </rPh>
    <phoneticPr fontId="2"/>
  </si>
  <si>
    <t>完了検査</t>
    <rPh sb="0" eb="4">
      <t>カンリョウケンサ</t>
    </rPh>
    <phoneticPr fontId="2"/>
  </si>
  <si>
    <t>建築確認・検査手数料　合計金額</t>
    <rPh sb="0" eb="4">
      <t>ケンチクカクニン</t>
    </rPh>
    <rPh sb="5" eb="7">
      <t>ケンサ</t>
    </rPh>
    <rPh sb="7" eb="10">
      <t>テスウリョウ</t>
    </rPh>
    <rPh sb="11" eb="15">
      <t>ゴウケイキンガク</t>
    </rPh>
    <phoneticPr fontId="2"/>
  </si>
  <si>
    <t>合計金額：確認、検査入力項目（用途、面積）一致の判定</t>
    <rPh sb="0" eb="4">
      <t>ゴウケイキンガク</t>
    </rPh>
    <rPh sb="5" eb="7">
      <t>カクニン</t>
    </rPh>
    <rPh sb="8" eb="10">
      <t>ケンサ</t>
    </rPh>
    <rPh sb="10" eb="14">
      <t>ニュウリョクコウモク</t>
    </rPh>
    <rPh sb="15" eb="17">
      <t>ヨウト</t>
    </rPh>
    <rPh sb="18" eb="20">
      <t>メンセキ</t>
    </rPh>
    <rPh sb="21" eb="23">
      <t>イッチ</t>
    </rPh>
    <rPh sb="24" eb="26">
      <t>ハンテイ</t>
    </rPh>
    <phoneticPr fontId="2"/>
  </si>
  <si>
    <t>確認申請と中間検査の入力項目が一致している：TRUE、FALSE</t>
    <rPh sb="0" eb="4">
      <t>カクニンシンセイ</t>
    </rPh>
    <rPh sb="5" eb="9">
      <t>チュウカンケンサ</t>
    </rPh>
    <rPh sb="10" eb="14">
      <t>ニュウリョクコウモク</t>
    </rPh>
    <rPh sb="15" eb="17">
      <t>イッチ</t>
    </rPh>
    <phoneticPr fontId="2"/>
  </si>
  <si>
    <t>確認申請と完了検査の入力項目が一致している：TRUE、FALSE</t>
    <rPh sb="0" eb="4">
      <t>カクニンシンセイ</t>
    </rPh>
    <rPh sb="5" eb="7">
      <t>カンリョウ</t>
    </rPh>
    <rPh sb="7" eb="9">
      <t>ケンサ</t>
    </rPh>
    <rPh sb="10" eb="14">
      <t>ニュウリョクコウモク</t>
    </rPh>
    <rPh sb="15" eb="17">
      <t>イッチ</t>
    </rPh>
    <phoneticPr fontId="2"/>
  </si>
  <si>
    <t>中間検査手数料</t>
    <rPh sb="0" eb="7">
      <t>チュウカンケンサテスウリョウ</t>
    </rPh>
    <phoneticPr fontId="2"/>
  </si>
  <si>
    <t>完了検査手数料</t>
    <rPh sb="0" eb="4">
      <t>カンリョウケンサ</t>
    </rPh>
    <rPh sb="4" eb="7">
      <t>テスウリョウ</t>
    </rPh>
    <phoneticPr fontId="2"/>
  </si>
  <si>
    <t>合計</t>
    <rPh sb="0" eb="2">
      <t>ゴウケイ</t>
    </rPh>
    <phoneticPr fontId="2"/>
  </si>
  <si>
    <t>合計金額（中間検査）欄の注意事項</t>
    <rPh sb="0" eb="4">
      <t>ゴウケイキンガク</t>
    </rPh>
    <rPh sb="5" eb="9">
      <t>チュウカンケンサ</t>
    </rPh>
    <rPh sb="10" eb="11">
      <t>ラン</t>
    </rPh>
    <rPh sb="12" eb="16">
      <t>チュウイジコウ</t>
    </rPh>
    <phoneticPr fontId="2"/>
  </si>
  <si>
    <t>中間検査入力項目の空白セル数</t>
    <rPh sb="0" eb="4">
      <t>チュウカンケンサ</t>
    </rPh>
    <rPh sb="4" eb="8">
      <t>ニュウリョクコウモク</t>
    </rPh>
    <rPh sb="9" eb="11">
      <t>クウハク</t>
    </rPh>
    <rPh sb="13" eb="14">
      <t>スウ</t>
    </rPh>
    <phoneticPr fontId="2"/>
  </si>
  <si>
    <t>【当機構業務範囲内の対象建築物】
佐賀市内:
　住宅で新築、増改築部分の延べ面積が100㎡を超える建築物
　（住宅：専用住宅、併用住宅、長屋、共同住宅及び寄宿舎）</t>
    <rPh sb="8" eb="9">
      <t>ナイ</t>
    </rPh>
    <rPh sb="10" eb="15">
      <t>タイショウケンチクブツ</t>
    </rPh>
    <phoneticPr fontId="2"/>
  </si>
  <si>
    <t>合計金額の準備計算（中間検査対象外の入力条件時：中間検査手数料：「－」）</t>
    <rPh sb="0" eb="4">
      <t>ゴウケイキンガク</t>
    </rPh>
    <rPh sb="5" eb="9">
      <t>ジュンビケイサン</t>
    </rPh>
    <rPh sb="10" eb="14">
      <t>チュウカンケンサ</t>
    </rPh>
    <rPh sb="14" eb="17">
      <t>タイショウガイ</t>
    </rPh>
    <rPh sb="18" eb="22">
      <t>ニュウリョクジョウケン</t>
    </rPh>
    <rPh sb="22" eb="23">
      <t>ジ</t>
    </rPh>
    <rPh sb="24" eb="31">
      <t>チュウカンケンサテスウリョウ</t>
    </rPh>
    <phoneticPr fontId="2"/>
  </si>
  <si>
    <t>確認申請の欄に入力した建築物の合計金額を表示します。
金額が表示されない意場合は、中間・完了検査の入力項目を確認ください。</t>
    <rPh sb="0" eb="4">
      <t>カクニンシンセイ</t>
    </rPh>
    <rPh sb="5" eb="6">
      <t>ラン</t>
    </rPh>
    <rPh sb="7" eb="9">
      <t>ニュウリョク</t>
    </rPh>
    <rPh sb="11" eb="14">
      <t>ケンチクブツ</t>
    </rPh>
    <rPh sb="15" eb="19">
      <t>ゴウケイキンガク</t>
    </rPh>
    <rPh sb="20" eb="22">
      <t>ヒョウジ</t>
    </rPh>
    <rPh sb="27" eb="29">
      <t>キンガク</t>
    </rPh>
    <rPh sb="30" eb="32">
      <t>ヒョウジ</t>
    </rPh>
    <rPh sb="36" eb="39">
      <t>イバアイ</t>
    </rPh>
    <rPh sb="41" eb="43">
      <t>チュウカン</t>
    </rPh>
    <rPh sb="44" eb="46">
      <t>カンリョウ</t>
    </rPh>
    <rPh sb="46" eb="48">
      <t>ケンサ</t>
    </rPh>
    <phoneticPr fontId="2"/>
  </si>
  <si>
    <t>（入力項目はプルダウンから選択ください）
※確認申請の入力項目のセルを参照することもできます：（例：用途欄「+c10」）</t>
    <rPh sb="22" eb="26">
      <t>カクニンシンセイ</t>
    </rPh>
    <rPh sb="27" eb="29">
      <t>ニュウリョク</t>
    </rPh>
    <rPh sb="29" eb="31">
      <t>コウモク</t>
    </rPh>
    <rPh sb="35" eb="37">
      <t>サンショウ</t>
    </rPh>
    <rPh sb="48" eb="49">
      <t>レイ</t>
    </rPh>
    <rPh sb="50" eb="52">
      <t>ヨウト</t>
    </rPh>
    <rPh sb="52" eb="53">
      <t>ラン</t>
    </rPh>
    <phoneticPr fontId="2"/>
  </si>
  <si>
    <r>
      <t>中間検査欄は確認申請の用途が「非住宅」又は
完了検査時の中間検査が</t>
    </r>
    <r>
      <rPr>
        <sz val="9"/>
        <color rgb="FFFF0000"/>
        <rFont val="游ゴシック"/>
        <family val="3"/>
        <charset val="128"/>
        <scheme val="minor"/>
      </rPr>
      <t>「不要」の場合：0、実施済みの場合：１</t>
    </r>
    <rPh sb="0" eb="5">
      <t>チュウカンケンサラン</t>
    </rPh>
    <rPh sb="6" eb="10">
      <t>カクニンシンセイ</t>
    </rPh>
    <rPh sb="11" eb="13">
      <t>ヨウト</t>
    </rPh>
    <rPh sb="15" eb="18">
      <t>ヒジュウタク</t>
    </rPh>
    <rPh sb="19" eb="20">
      <t>マタ</t>
    </rPh>
    <rPh sb="22" eb="26">
      <t>カンリョウケンサ</t>
    </rPh>
    <rPh sb="26" eb="27">
      <t>ジ</t>
    </rPh>
    <rPh sb="28" eb="32">
      <t>チュウカンケンサ</t>
    </rPh>
    <rPh sb="34" eb="36">
      <t>フヨウ</t>
    </rPh>
    <rPh sb="38" eb="40">
      <t>バアイ</t>
    </rPh>
    <rPh sb="43" eb="46">
      <t>ジッシズ</t>
    </rPh>
    <rPh sb="48" eb="50">
      <t>バアイ</t>
    </rPh>
    <phoneticPr fontId="2"/>
  </si>
  <si>
    <t>中間検査「不要」の時中間検査入力項目がすべて空欄</t>
    <rPh sb="0" eb="4">
      <t>チュウカンケンサ</t>
    </rPh>
    <rPh sb="9" eb="10">
      <t>トキ</t>
    </rPh>
    <rPh sb="10" eb="14">
      <t>チュウカンケンサ</t>
    </rPh>
    <rPh sb="14" eb="18">
      <t>ニュウリョクコウモク</t>
    </rPh>
    <rPh sb="22" eb="24">
      <t>クウラン</t>
    </rPh>
    <phoneticPr fontId="2"/>
  </si>
  <si>
    <t>中間検査「不要」以外の時中間検査入力項目がすべて入力</t>
    <rPh sb="0" eb="4">
      <t>チュウカンケンサ</t>
    </rPh>
    <rPh sb="8" eb="10">
      <t>イガイ</t>
    </rPh>
    <rPh sb="11" eb="12">
      <t>トキ</t>
    </rPh>
    <rPh sb="12" eb="16">
      <t>チュウカンケンサ</t>
    </rPh>
    <rPh sb="16" eb="20">
      <t>ニュウリョクコウモク</t>
    </rPh>
    <rPh sb="24" eb="26">
      <t>ニュウリョク</t>
    </rPh>
    <phoneticPr fontId="2"/>
  </si>
  <si>
    <t>確認・検査手数料算定シート</t>
    <rPh sb="0" eb="2">
      <t>カクニン</t>
    </rPh>
    <rPh sb="3" eb="5">
      <t>ケンサ</t>
    </rPh>
    <rPh sb="5" eb="8">
      <t>テスウリョウ</t>
    </rPh>
    <rPh sb="8" eb="10">
      <t>サンテイ</t>
    </rPh>
    <phoneticPr fontId="2"/>
  </si>
  <si>
    <r>
      <t xml:space="preserve">確認申請手数料
</t>
    </r>
    <r>
      <rPr>
        <sz val="12"/>
        <color theme="1"/>
        <rFont val="游ゴシック"/>
        <family val="3"/>
        <charset val="128"/>
        <scheme val="minor"/>
      </rPr>
      <t>(非課税)</t>
    </r>
  </si>
  <si>
    <r>
      <t xml:space="preserve">中間検査手数料
</t>
    </r>
    <r>
      <rPr>
        <sz val="12"/>
        <color theme="1"/>
        <rFont val="游ゴシック"/>
        <family val="3"/>
        <charset val="128"/>
        <scheme val="minor"/>
      </rPr>
      <t>（非課税）</t>
    </r>
    <rPh sb="0" eb="2">
      <t>チュウカン</t>
    </rPh>
    <rPh sb="2" eb="4">
      <t>ケンサ</t>
    </rPh>
    <rPh sb="4" eb="7">
      <t>テスウリョウ</t>
    </rPh>
    <rPh sb="9" eb="12">
      <t>ヒカゼイ</t>
    </rPh>
    <phoneticPr fontId="2"/>
  </si>
  <si>
    <r>
      <t xml:space="preserve">完了検査手数料
</t>
    </r>
    <r>
      <rPr>
        <sz val="12"/>
        <color theme="1"/>
        <rFont val="游ゴシック"/>
        <family val="3"/>
        <charset val="128"/>
        <scheme val="minor"/>
      </rPr>
      <t>（非課税）</t>
    </r>
    <rPh sb="0" eb="2">
      <t>カンリョウ</t>
    </rPh>
    <rPh sb="2" eb="4">
      <t>ケンサ</t>
    </rPh>
    <rPh sb="4" eb="7">
      <t>テスウリョウ</t>
    </rPh>
    <rPh sb="9" eb="12">
      <t>ヒカゼイ</t>
    </rPh>
    <phoneticPr fontId="2"/>
  </si>
  <si>
    <t>（非課税）</t>
    <rPh sb="1" eb="4">
      <t>ヒカゼイ</t>
    </rPh>
    <phoneticPr fontId="2"/>
  </si>
  <si>
    <t>ver.2025.4.1</t>
    <phoneticPr fontId="2"/>
  </si>
  <si>
    <r>
      <t>※このシートを利用の際は、確認検査業務手数料規程と照合ください。</t>
    </r>
    <r>
      <rPr>
        <sz val="9"/>
        <color rgb="FFC00000"/>
        <rFont val="游ゴシック"/>
        <family val="3"/>
        <charset val="128"/>
        <scheme val="minor"/>
      </rPr>
      <t>計画変更及び型式認定建築物の場合は別途お尋ねください。</t>
    </r>
    <rPh sb="7" eb="9">
      <t>リヨウ</t>
    </rPh>
    <rPh sb="10" eb="11">
      <t>サイ</t>
    </rPh>
    <rPh sb="13" eb="15">
      <t>カクニン</t>
    </rPh>
    <rPh sb="15" eb="17">
      <t>ケンサ</t>
    </rPh>
    <rPh sb="17" eb="19">
      <t>ギョウム</t>
    </rPh>
    <rPh sb="19" eb="22">
      <t>テスウリョウ</t>
    </rPh>
    <rPh sb="22" eb="24">
      <t>キテイ</t>
    </rPh>
    <rPh sb="25" eb="27">
      <t>ショウゴウ</t>
    </rPh>
    <rPh sb="32" eb="36">
      <t>ケイカクヘンコウ</t>
    </rPh>
    <rPh sb="36" eb="37">
      <t>オヨ</t>
    </rPh>
    <rPh sb="38" eb="42">
      <t>カタシキニンテイ</t>
    </rPh>
    <rPh sb="42" eb="45">
      <t>ケンチクブツ</t>
    </rPh>
    <rPh sb="46" eb="48">
      <t>バアイ</t>
    </rPh>
    <rPh sb="49" eb="51">
      <t>ベット</t>
    </rPh>
    <rPh sb="52" eb="53">
      <t>タズ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</si>
</sst>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;\▲#,##0&quot;円&quot;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rgb="FF00B050"/>
      <name val="游ゴシック"/>
      <family val="3"/>
      <charset val="128"/>
      <scheme val="minor"/>
    </font>
    <font>
      <b/>
      <sz val="9"/>
      <color rgb="FF0070C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9"/>
      <color rgb="FF7030A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rgb="FF7030A0"/>
      <name val="游ゴシック"/>
      <family val="3"/>
      <charset val="128"/>
      <scheme val="minor"/>
    </font>
    <font>
      <sz val="9"/>
      <color rgb="FF0070C0"/>
      <name val="游ゴシック"/>
      <family val="3"/>
      <charset val="128"/>
      <scheme val="minor"/>
    </font>
    <font>
      <sz val="9"/>
      <color rgb="FFFFC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rgb="FFA20000"/>
      <name val="游ゴシック"/>
      <family val="3"/>
      <charset val="128"/>
      <scheme val="minor"/>
    </font>
    <font>
      <b/>
      <sz val="9"/>
      <color rgb="FFA20000"/>
      <name val="游ゴシック"/>
      <family val="3"/>
      <charset val="128"/>
      <scheme val="minor"/>
    </font>
    <font>
      <sz val="9"/>
      <color rgb="FFA20000"/>
      <name val="游ゴシック"/>
      <family val="3"/>
      <charset val="128"/>
      <scheme val="minor"/>
    </font>
    <font>
      <sz val="9"/>
      <color rgb="FFC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thin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thin">
        <color rgb="FF00B050"/>
      </bottom>
      <diagonal/>
    </border>
    <border>
      <left style="thick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dashDot">
        <color auto="1"/>
      </left>
      <right style="medium">
        <color rgb="FF0070C0"/>
      </right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dashDot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ashDot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">
        <color auto="1"/>
      </bottom>
      <diagonal/>
    </border>
    <border>
      <left style="thin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 style="thin">
        <color rgb="FF0070C0"/>
      </left>
      <right/>
      <top style="medium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 diagonalUp="1"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 style="thin">
        <color rgb="FF7030A0"/>
      </diagonal>
    </border>
    <border>
      <left style="dashDot">
        <color theme="1"/>
      </left>
      <right style="medium">
        <color rgb="FF0070C0"/>
      </right>
      <top style="dashDot">
        <color auto="1"/>
      </top>
      <bottom/>
      <diagonal/>
    </border>
    <border>
      <left style="thin">
        <color rgb="FF0070C0"/>
      </left>
      <right style="medium">
        <color rgb="FF7030A0"/>
      </right>
      <top style="medium">
        <color rgb="FF0070C0"/>
      </top>
      <bottom style="thin">
        <color rgb="FF0070C0"/>
      </bottom>
      <diagonal/>
    </border>
    <border>
      <left style="dashDot">
        <color theme="1"/>
      </left>
      <right/>
      <top/>
      <bottom/>
      <diagonal/>
    </border>
    <border>
      <left style="thin">
        <color rgb="FF0070C0"/>
      </left>
      <right style="medium">
        <color rgb="FF7030A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7030A0"/>
      </right>
      <top style="thin">
        <color rgb="FF0070C0"/>
      </top>
      <bottom style="medium">
        <color rgb="FF0070C0"/>
      </bottom>
      <diagonal/>
    </border>
    <border>
      <left style="dashDot">
        <color theme="1"/>
      </left>
      <right/>
      <top style="dashDot">
        <color auto="1"/>
      </top>
      <bottom/>
      <diagonal/>
    </border>
    <border>
      <left/>
      <right style="medium">
        <color rgb="FF7030A0"/>
      </right>
      <top/>
      <bottom/>
      <diagonal/>
    </border>
    <border>
      <left style="dashDot">
        <color theme="1"/>
      </left>
      <right/>
      <top/>
      <bottom style="dashDot">
        <color theme="1"/>
      </bottom>
      <diagonal/>
    </border>
    <border>
      <left/>
      <right/>
      <top/>
      <bottom style="dashDot">
        <color theme="1"/>
      </bottom>
      <diagonal/>
    </border>
    <border>
      <left/>
      <right style="medium">
        <color rgb="FF7030A0"/>
      </right>
      <top/>
      <bottom style="dashDot">
        <color theme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B050"/>
      </left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00B050"/>
      </left>
      <right style="thin">
        <color rgb="FF00B050"/>
      </right>
      <top/>
      <bottom style="thick">
        <color rgb="FF00B050"/>
      </bottom>
      <diagonal/>
    </border>
    <border>
      <left style="thin">
        <color rgb="FF00B050"/>
      </left>
      <right style="thick">
        <color rgb="FF00B050"/>
      </right>
      <top/>
      <bottom style="thick">
        <color rgb="FF00B050"/>
      </bottom>
      <diagonal/>
    </border>
    <border>
      <left style="thick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dashDot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ashDot">
        <color auto="1"/>
      </left>
      <right style="dashDot">
        <color auto="1"/>
      </right>
      <top style="double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thin">
        <color auto="1"/>
      </bottom>
      <diagonal/>
    </border>
    <border>
      <left style="dashDot">
        <color auto="1"/>
      </left>
      <right style="dashDot">
        <color auto="1"/>
      </right>
      <top style="thin">
        <color auto="1"/>
      </top>
      <bottom style="dashDot">
        <color auto="1"/>
      </bottom>
      <diagonal/>
    </border>
    <border>
      <left/>
      <right/>
      <top style="thick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ck">
        <color rgb="FF00B050"/>
      </bottom>
      <diagonal/>
    </border>
    <border>
      <left style="thick">
        <color rgb="FF00B050"/>
      </left>
      <right style="thin">
        <color rgb="FF00B050"/>
      </right>
      <top style="thick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ck">
        <color rgb="FF00B050"/>
      </top>
      <bottom style="double">
        <color rgb="FF00B050"/>
      </bottom>
      <diagonal/>
    </border>
    <border>
      <left style="thin">
        <color rgb="FF00B050"/>
      </left>
      <right style="thick">
        <color rgb="FF00B050"/>
      </right>
      <top style="thick">
        <color rgb="FF00B050"/>
      </top>
      <bottom style="double">
        <color rgb="FF00B050"/>
      </bottom>
      <diagonal/>
    </border>
    <border>
      <left style="thin">
        <color auto="1"/>
      </left>
      <right style="dashDot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rgb="FF00B050"/>
      </top>
      <bottom/>
      <diagonal/>
    </border>
    <border>
      <left style="dashDot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Dot">
        <color auto="1"/>
      </top>
      <bottom/>
      <diagonal/>
    </border>
    <border>
      <left style="thin">
        <color auto="1"/>
      </left>
      <right style="dashDot">
        <color auto="1"/>
      </right>
      <top style="thin">
        <color auto="1"/>
      </top>
      <bottom/>
      <diagonal/>
    </border>
    <border>
      <left style="medium">
        <color rgb="FF7030A0"/>
      </left>
      <right/>
      <top style="medium">
        <color rgb="FF0070C0"/>
      </top>
      <bottom/>
      <diagonal/>
    </border>
    <border>
      <left style="medium">
        <color rgb="FF7030A0"/>
      </left>
      <right/>
      <top/>
      <bottom style="dashDot">
        <color theme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dotted">
        <color auto="1"/>
      </left>
      <right style="thin">
        <color auto="1"/>
      </right>
      <top style="dashDot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ashDot">
        <color auto="1"/>
      </top>
      <bottom style="dotted">
        <color auto="1"/>
      </bottom>
      <diagonal/>
    </border>
    <border>
      <left style="medium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ck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38" fontId="0" fillId="3" borderId="0" xfId="1" applyFont="1" applyFill="1">
      <alignment vertical="center"/>
    </xf>
    <xf numFmtId="0" fontId="4" fillId="0" borderId="0" xfId="0" applyFont="1">
      <alignment vertical="center"/>
    </xf>
    <xf numFmtId="38" fontId="0" fillId="0" borderId="0" xfId="1" applyFont="1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/>
    </xf>
    <xf numFmtId="176" fontId="5" fillId="0" borderId="0" xfId="1" applyNumberFormat="1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1" applyNumberFormat="1" applyFo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>
      <alignment vertical="center"/>
    </xf>
    <xf numFmtId="176" fontId="3" fillId="3" borderId="0" xfId="1" applyNumberFormat="1" applyFont="1" applyFill="1">
      <alignment vertical="center"/>
    </xf>
    <xf numFmtId="0" fontId="3" fillId="0" borderId="0" xfId="0" applyFont="1" applyAlignment="1"/>
    <xf numFmtId="176" fontId="3" fillId="0" borderId="0" xfId="1" applyNumberFormat="1" applyFont="1">
      <alignment vertical="center"/>
    </xf>
    <xf numFmtId="0" fontId="3" fillId="0" borderId="50" xfId="0" applyFont="1" applyBorder="1" applyAlignment="1">
      <alignment horizontal="left" vertical="center"/>
    </xf>
    <xf numFmtId="38" fontId="3" fillId="3" borderId="0" xfId="1" applyFont="1" applyFill="1">
      <alignment vertical="center"/>
    </xf>
    <xf numFmtId="0" fontId="10" fillId="0" borderId="0" xfId="0" applyFont="1">
      <alignment vertical="center"/>
    </xf>
    <xf numFmtId="38" fontId="10" fillId="0" borderId="0" xfId="1" applyFont="1">
      <alignment vertical="center"/>
    </xf>
    <xf numFmtId="0" fontId="11" fillId="0" borderId="89" xfId="0" applyFont="1" applyBorder="1">
      <alignment vertical="center"/>
    </xf>
    <xf numFmtId="0" fontId="11" fillId="0" borderId="90" xfId="0" applyFont="1" applyBorder="1">
      <alignment vertical="center"/>
    </xf>
    <xf numFmtId="0" fontId="11" fillId="0" borderId="9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95" xfId="0" applyFont="1" applyBorder="1" applyAlignment="1">
      <alignment horizontal="center" vertical="center"/>
    </xf>
    <xf numFmtId="0" fontId="10" fillId="0" borderId="96" xfId="0" applyFont="1" applyBorder="1">
      <alignment vertical="center"/>
    </xf>
    <xf numFmtId="0" fontId="10" fillId="0" borderId="128" xfId="0" applyFont="1" applyBorder="1">
      <alignment vertical="center"/>
    </xf>
    <xf numFmtId="0" fontId="10" fillId="0" borderId="102" xfId="0" applyFont="1" applyBorder="1">
      <alignment vertical="center"/>
    </xf>
    <xf numFmtId="0" fontId="14" fillId="0" borderId="104" xfId="0" applyFont="1" applyBorder="1">
      <alignment vertical="center"/>
    </xf>
    <xf numFmtId="0" fontId="14" fillId="0" borderId="105" xfId="0" applyFont="1" applyBorder="1">
      <alignment vertical="center"/>
    </xf>
    <xf numFmtId="0" fontId="9" fillId="0" borderId="110" xfId="0" applyFont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/>
    <xf numFmtId="0" fontId="9" fillId="0" borderId="0" xfId="0" applyFont="1" applyAlignment="1">
      <alignment vertical="center" wrapText="1"/>
    </xf>
    <xf numFmtId="0" fontId="12" fillId="0" borderId="0" xfId="0" applyFont="1" applyAlignment="1"/>
    <xf numFmtId="0" fontId="9" fillId="0" borderId="15" xfId="0" applyFont="1" applyBorder="1" applyAlignment="1">
      <alignment vertical="center" wrapText="1"/>
    </xf>
    <xf numFmtId="0" fontId="9" fillId="0" borderId="16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98" xfId="0" applyFont="1" applyBorder="1" applyAlignment="1">
      <alignment horizontal="centerContinuous" vertical="center"/>
    </xf>
    <xf numFmtId="0" fontId="10" fillId="0" borderId="135" xfId="0" applyFont="1" applyBorder="1" applyAlignment="1">
      <alignment horizontal="centerContinuous" vertical="center"/>
    </xf>
    <xf numFmtId="0" fontId="10" fillId="0" borderId="140" xfId="0" applyFont="1" applyBorder="1" applyAlignment="1">
      <alignment horizontal="centerContinuous" vertical="center"/>
    </xf>
    <xf numFmtId="0" fontId="10" fillId="0" borderId="139" xfId="0" applyFont="1" applyBorder="1" applyAlignment="1">
      <alignment horizontal="center" vertical="center"/>
    </xf>
    <xf numFmtId="0" fontId="9" fillId="0" borderId="44" xfId="0" applyFont="1" applyBorder="1" applyAlignment="1">
      <alignment vertical="center" wrapText="1"/>
    </xf>
    <xf numFmtId="0" fontId="9" fillId="0" borderId="45" xfId="0" applyFont="1" applyBorder="1">
      <alignment vertical="center"/>
    </xf>
    <xf numFmtId="0" fontId="10" fillId="0" borderId="39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38" fontId="12" fillId="0" borderId="26" xfId="1" applyFont="1" applyBorder="1" applyAlignment="1">
      <alignment horizontal="center" vertical="center" wrapText="1"/>
    </xf>
    <xf numFmtId="38" fontId="12" fillId="0" borderId="63" xfId="1" applyFont="1" applyBorder="1" applyAlignment="1">
      <alignment horizontal="center" vertical="center" wrapText="1"/>
    </xf>
    <xf numFmtId="38" fontId="15" fillId="0" borderId="66" xfId="1" applyFont="1" applyFill="1" applyBorder="1" applyAlignment="1">
      <alignment horizontal="center" vertical="center" wrapText="1"/>
    </xf>
    <xf numFmtId="0" fontId="10" fillId="0" borderId="12" xfId="0" applyFont="1" applyBorder="1">
      <alignment vertical="center"/>
    </xf>
    <xf numFmtId="0" fontId="10" fillId="0" borderId="116" xfId="0" applyFont="1" applyBorder="1" applyAlignment="1">
      <alignment horizontal="center" vertical="center"/>
    </xf>
    <xf numFmtId="0" fontId="10" fillId="0" borderId="115" xfId="0" applyFont="1" applyBorder="1" applyAlignment="1">
      <alignment horizontal="center" vertical="center"/>
    </xf>
    <xf numFmtId="0" fontId="10" fillId="4" borderId="118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125" xfId="0" applyFont="1" applyFill="1" applyBorder="1" applyAlignment="1">
      <alignment horizontal="center" vertical="center"/>
    </xf>
    <xf numFmtId="0" fontId="10" fillId="4" borderId="126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9" fillId="0" borderId="142" xfId="0" applyFont="1" applyBorder="1" applyAlignment="1">
      <alignment vertical="center" wrapText="1"/>
    </xf>
    <xf numFmtId="0" fontId="9" fillId="0" borderId="143" xfId="0" applyFont="1" applyBorder="1">
      <alignment vertical="center"/>
    </xf>
    <xf numFmtId="0" fontId="10" fillId="0" borderId="13" xfId="0" applyFont="1" applyBorder="1">
      <alignment vertical="center"/>
    </xf>
    <xf numFmtId="0" fontId="12" fillId="0" borderId="28" xfId="0" applyFont="1" applyBorder="1">
      <alignment vertical="center"/>
    </xf>
    <xf numFmtId="38" fontId="12" fillId="0" borderId="29" xfId="1" applyFont="1" applyBorder="1">
      <alignment vertical="center"/>
    </xf>
    <xf numFmtId="38" fontId="12" fillId="0" borderId="64" xfId="1" applyFont="1" applyBorder="1">
      <alignment vertical="center"/>
    </xf>
    <xf numFmtId="0" fontId="17" fillId="0" borderId="69" xfId="0" applyFont="1" applyBorder="1">
      <alignment vertical="center"/>
    </xf>
    <xf numFmtId="38" fontId="12" fillId="0" borderId="0" xfId="1" applyFont="1" applyFill="1" applyBorder="1" applyAlignment="1">
      <alignment vertical="center" wrapText="1"/>
    </xf>
    <xf numFmtId="0" fontId="10" fillId="0" borderId="11" xfId="0" applyFont="1" applyBorder="1">
      <alignment vertical="center"/>
    </xf>
    <xf numFmtId="0" fontId="10" fillId="0" borderId="59" xfId="0" applyFont="1" applyBorder="1">
      <alignment vertical="center"/>
    </xf>
    <xf numFmtId="0" fontId="10" fillId="4" borderId="119" xfId="0" applyFont="1" applyFill="1" applyBorder="1">
      <alignment vertical="center"/>
    </xf>
    <xf numFmtId="0" fontId="10" fillId="4" borderId="5" xfId="0" applyFont="1" applyFill="1" applyBorder="1">
      <alignment vertical="center"/>
    </xf>
    <xf numFmtId="0" fontId="10" fillId="4" borderId="53" xfId="0" applyFont="1" applyFill="1" applyBorder="1">
      <alignment vertical="center"/>
    </xf>
    <xf numFmtId="0" fontId="10" fillId="4" borderId="3" xfId="0" applyFont="1" applyFill="1" applyBorder="1">
      <alignment vertical="center"/>
    </xf>
    <xf numFmtId="0" fontId="10" fillId="4" borderId="127" xfId="0" applyFont="1" applyFill="1" applyBorder="1">
      <alignment vertical="center"/>
    </xf>
    <xf numFmtId="0" fontId="16" fillId="0" borderId="0" xfId="0" applyFont="1">
      <alignment vertical="center"/>
    </xf>
    <xf numFmtId="0" fontId="17" fillId="0" borderId="17" xfId="0" applyFont="1" applyBorder="1" applyAlignment="1">
      <alignment vertical="center" wrapText="1"/>
    </xf>
    <xf numFmtId="38" fontId="17" fillId="0" borderId="18" xfId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60" xfId="0" applyFont="1" applyBorder="1" applyAlignment="1">
      <alignment vertical="center" wrapText="1"/>
    </xf>
    <xf numFmtId="0" fontId="10" fillId="4" borderId="120" xfId="0" applyFont="1" applyFill="1" applyBorder="1" applyAlignment="1">
      <alignment vertical="center" wrapText="1"/>
    </xf>
    <xf numFmtId="0" fontId="10" fillId="4" borderId="9" xfId="0" applyFont="1" applyFill="1" applyBorder="1">
      <alignment vertical="center"/>
    </xf>
    <xf numFmtId="0" fontId="10" fillId="4" borderId="7" xfId="0" applyFont="1" applyFill="1" applyBorder="1">
      <alignment vertical="center"/>
    </xf>
    <xf numFmtId="0" fontId="10" fillId="4" borderId="6" xfId="0" applyFont="1" applyFill="1" applyBorder="1">
      <alignment vertical="center"/>
    </xf>
    <xf numFmtId="0" fontId="10" fillId="0" borderId="6" xfId="0" applyFont="1" applyBorder="1">
      <alignment vertical="center"/>
    </xf>
    <xf numFmtId="0" fontId="9" fillId="0" borderId="148" xfId="0" applyFont="1" applyBorder="1" applyAlignment="1">
      <alignment vertical="center" wrapText="1"/>
    </xf>
    <xf numFmtId="0" fontId="9" fillId="0" borderId="149" xfId="0" applyFont="1" applyBorder="1">
      <alignment vertical="center"/>
    </xf>
    <xf numFmtId="0" fontId="17" fillId="0" borderId="67" xfId="0" applyFont="1" applyBorder="1">
      <alignment vertical="center"/>
    </xf>
    <xf numFmtId="0" fontId="10" fillId="0" borderId="60" xfId="0" applyFont="1" applyBorder="1">
      <alignment vertical="center"/>
    </xf>
    <xf numFmtId="0" fontId="10" fillId="0" borderId="2" xfId="0" applyFont="1" applyBorder="1">
      <alignment vertical="center"/>
    </xf>
    <xf numFmtId="0" fontId="9" fillId="0" borderId="41" xfId="0" applyFont="1" applyBorder="1">
      <alignment vertical="center"/>
    </xf>
    <xf numFmtId="176" fontId="9" fillId="0" borderId="42" xfId="0" applyNumberFormat="1" applyFont="1" applyBorder="1">
      <alignment vertical="center"/>
    </xf>
    <xf numFmtId="0" fontId="18" fillId="0" borderId="0" xfId="0" applyFont="1">
      <alignment vertical="center"/>
    </xf>
    <xf numFmtId="0" fontId="10" fillId="0" borderId="1" xfId="0" applyFont="1" applyBorder="1">
      <alignment vertical="center"/>
    </xf>
    <xf numFmtId="0" fontId="16" fillId="0" borderId="0" xfId="0" applyFont="1" applyAlignment="1">
      <alignment vertical="center" wrapText="1"/>
    </xf>
    <xf numFmtId="0" fontId="10" fillId="0" borderId="14" xfId="0" applyFont="1" applyBorder="1">
      <alignment vertical="center"/>
    </xf>
    <xf numFmtId="0" fontId="12" fillId="0" borderId="31" xfId="0" applyFont="1" applyBorder="1">
      <alignment vertical="center"/>
    </xf>
    <xf numFmtId="38" fontId="12" fillId="0" borderId="32" xfId="1" applyFont="1" applyBorder="1">
      <alignment vertical="center"/>
    </xf>
    <xf numFmtId="38" fontId="12" fillId="0" borderId="65" xfId="1" applyFont="1" applyBorder="1">
      <alignment vertical="center"/>
    </xf>
    <xf numFmtId="0" fontId="17" fillId="0" borderId="68" xfId="0" applyFont="1" applyBorder="1">
      <alignment vertical="center"/>
    </xf>
    <xf numFmtId="0" fontId="10" fillId="0" borderId="61" xfId="0" applyFont="1" applyBorder="1">
      <alignment vertical="center"/>
    </xf>
    <xf numFmtId="0" fontId="10" fillId="0" borderId="62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0" fillId="0" borderId="144" xfId="0" applyFont="1" applyBorder="1">
      <alignment vertical="center"/>
    </xf>
    <xf numFmtId="0" fontId="10" fillId="0" borderId="145" xfId="0" applyFont="1" applyBorder="1" applyAlignment="1">
      <alignment vertical="center" wrapText="1"/>
    </xf>
    <xf numFmtId="0" fontId="13" fillId="0" borderId="0" xfId="0" applyFont="1" applyAlignment="1"/>
    <xf numFmtId="0" fontId="11" fillId="0" borderId="43" xfId="0" applyFont="1" applyBorder="1">
      <alignment vertical="center"/>
    </xf>
    <xf numFmtId="0" fontId="10" fillId="0" borderId="43" xfId="0" applyFont="1" applyBorder="1">
      <alignment vertical="center"/>
    </xf>
    <xf numFmtId="0" fontId="12" fillId="0" borderId="34" xfId="0" applyFont="1" applyBorder="1">
      <alignment vertical="center"/>
    </xf>
    <xf numFmtId="38" fontId="10" fillId="0" borderId="34" xfId="1" applyFont="1" applyBorder="1">
      <alignment vertical="center"/>
    </xf>
    <xf numFmtId="38" fontId="13" fillId="0" borderId="0" xfId="1" applyFont="1">
      <alignment vertical="center"/>
    </xf>
    <xf numFmtId="0" fontId="13" fillId="0" borderId="0" xfId="0" applyFont="1" applyAlignment="1">
      <alignment vertical="center" wrapText="1"/>
    </xf>
    <xf numFmtId="0" fontId="12" fillId="0" borderId="35" xfId="0" applyFont="1" applyBorder="1">
      <alignment vertical="center"/>
    </xf>
    <xf numFmtId="38" fontId="12" fillId="0" borderId="36" xfId="1" applyFont="1" applyFill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16" fillId="0" borderId="56" xfId="0" applyFont="1" applyBorder="1">
      <alignment vertical="center"/>
    </xf>
    <xf numFmtId="38" fontId="12" fillId="0" borderId="30" xfId="1" applyFont="1" applyFill="1" applyBorder="1">
      <alignment vertical="center"/>
    </xf>
    <xf numFmtId="0" fontId="10" fillId="0" borderId="107" xfId="0" applyFont="1" applyBorder="1">
      <alignment vertical="center"/>
    </xf>
    <xf numFmtId="0" fontId="9" fillId="0" borderId="41" xfId="0" applyFont="1" applyBorder="1" applyAlignment="1">
      <alignment vertical="center" wrapText="1"/>
    </xf>
    <xf numFmtId="0" fontId="10" fillId="0" borderId="108" xfId="0" applyFont="1" applyBorder="1">
      <alignment vertical="center"/>
    </xf>
    <xf numFmtId="0" fontId="16" fillId="0" borderId="97" xfId="0" applyFont="1" applyBorder="1">
      <alignment vertical="center"/>
    </xf>
    <xf numFmtId="0" fontId="12" fillId="0" borderId="35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10" fillId="0" borderId="62" xfId="0" applyFont="1" applyBorder="1">
      <alignment vertical="center"/>
    </xf>
    <xf numFmtId="0" fontId="10" fillId="0" borderId="109" xfId="0" applyFont="1" applyBorder="1">
      <alignment vertical="center"/>
    </xf>
    <xf numFmtId="0" fontId="9" fillId="0" borderId="112" xfId="0" applyFont="1" applyBorder="1">
      <alignment vertical="center"/>
    </xf>
    <xf numFmtId="0" fontId="9" fillId="0" borderId="113" xfId="0" applyFont="1" applyBorder="1">
      <alignment vertical="center"/>
    </xf>
    <xf numFmtId="0" fontId="9" fillId="0" borderId="114" xfId="0" applyFont="1" applyBorder="1" applyAlignment="1">
      <alignment vertical="center" wrapText="1"/>
    </xf>
    <xf numFmtId="38" fontId="12" fillId="0" borderId="33" xfId="1" applyFont="1" applyFill="1" applyBorder="1">
      <alignment vertical="center"/>
    </xf>
    <xf numFmtId="0" fontId="9" fillId="0" borderId="100" xfId="0" applyFont="1" applyBorder="1">
      <alignment vertical="center"/>
    </xf>
    <xf numFmtId="0" fontId="9" fillId="0" borderId="111" xfId="0" applyFont="1" applyBorder="1">
      <alignment vertical="center"/>
    </xf>
    <xf numFmtId="0" fontId="9" fillId="0" borderId="101" xfId="0" applyFont="1" applyBorder="1">
      <alignment vertical="center"/>
    </xf>
    <xf numFmtId="0" fontId="9" fillId="0" borderId="0" xfId="0" applyFont="1">
      <alignment vertical="center"/>
    </xf>
    <xf numFmtId="38" fontId="19" fillId="0" borderId="0" xfId="1" applyFont="1">
      <alignment vertical="center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>
      <alignment vertical="center"/>
    </xf>
    <xf numFmtId="0" fontId="10" fillId="0" borderId="0" xfId="0" applyFont="1" applyAlignment="1"/>
    <xf numFmtId="0" fontId="10" fillId="0" borderId="70" xfId="0" applyFont="1" applyBorder="1" applyAlignment="1">
      <alignment horizontal="center" vertical="center" wrapText="1"/>
    </xf>
    <xf numFmtId="38" fontId="12" fillId="0" borderId="71" xfId="1" applyFont="1" applyBorder="1" applyAlignment="1">
      <alignment horizontal="center" vertical="center" wrapText="1"/>
    </xf>
    <xf numFmtId="0" fontId="9" fillId="0" borderId="18" xfId="0" applyFont="1" applyBorder="1">
      <alignment vertical="center"/>
    </xf>
    <xf numFmtId="0" fontId="10" fillId="0" borderId="72" xfId="0" applyFont="1" applyBorder="1">
      <alignment vertical="center"/>
    </xf>
    <xf numFmtId="38" fontId="12" fillId="0" borderId="73" xfId="1" applyFont="1" applyBorder="1">
      <alignment vertical="center"/>
    </xf>
    <xf numFmtId="38" fontId="12" fillId="0" borderId="74" xfId="1" applyFont="1" applyBorder="1">
      <alignment vertical="center"/>
    </xf>
    <xf numFmtId="0" fontId="10" fillId="0" borderId="52" xfId="0" applyFont="1" applyBorder="1">
      <alignment vertical="center"/>
    </xf>
    <xf numFmtId="0" fontId="10" fillId="0" borderId="122" xfId="0" applyFont="1" applyBorder="1">
      <alignment vertical="center"/>
    </xf>
    <xf numFmtId="0" fontId="10" fillId="0" borderId="75" xfId="0" applyFont="1" applyBorder="1">
      <alignment vertical="center"/>
    </xf>
    <xf numFmtId="0" fontId="12" fillId="0" borderId="123" xfId="0" applyFont="1" applyBorder="1">
      <alignment vertical="center"/>
    </xf>
    <xf numFmtId="38" fontId="12" fillId="0" borderId="0" xfId="1" applyFont="1" applyBorder="1">
      <alignment vertical="center"/>
    </xf>
    <xf numFmtId="38" fontId="12" fillId="0" borderId="76" xfId="1" applyFont="1" applyBorder="1">
      <alignment vertical="center"/>
    </xf>
    <xf numFmtId="0" fontId="10" fillId="0" borderId="121" xfId="0" applyFont="1" applyBorder="1">
      <alignment vertical="center"/>
    </xf>
    <xf numFmtId="0" fontId="10" fillId="0" borderId="121" xfId="0" applyFont="1" applyBorder="1" applyAlignment="1">
      <alignment vertical="center" wrapText="1"/>
    </xf>
    <xf numFmtId="0" fontId="10" fillId="0" borderId="77" xfId="0" applyFont="1" applyBorder="1">
      <alignment vertical="center"/>
    </xf>
    <xf numFmtId="0" fontId="12" fillId="0" borderId="124" xfId="0" applyFont="1" applyBorder="1">
      <alignment vertical="center"/>
    </xf>
    <xf numFmtId="38" fontId="12" fillId="0" borderId="78" xfId="1" applyFont="1" applyBorder="1">
      <alignment vertical="center"/>
    </xf>
    <xf numFmtId="38" fontId="12" fillId="0" borderId="79" xfId="1" applyFont="1" applyBorder="1">
      <alignment vertical="center"/>
    </xf>
    <xf numFmtId="0" fontId="11" fillId="0" borderId="0" xfId="0" applyFont="1" applyAlignment="1">
      <alignment wrapText="1"/>
    </xf>
    <xf numFmtId="0" fontId="9" fillId="0" borderId="15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42" xfId="0" applyFont="1" applyBorder="1">
      <alignment vertical="center"/>
    </xf>
    <xf numFmtId="0" fontId="10" fillId="0" borderId="0" xfId="0" applyFont="1" applyAlignment="1">
      <alignment vertical="center" wrapText="1"/>
    </xf>
    <xf numFmtId="0" fontId="9" fillId="0" borderId="150" xfId="0" applyFont="1" applyBorder="1" applyAlignment="1">
      <alignment vertical="center" wrapText="1"/>
    </xf>
    <xf numFmtId="0" fontId="9" fillId="0" borderId="151" xfId="0" applyFont="1" applyBorder="1">
      <alignment vertical="center"/>
    </xf>
    <xf numFmtId="0" fontId="10" fillId="0" borderId="40" xfId="0" applyFont="1" applyBorder="1" applyAlignment="1">
      <alignment horizontal="center" vertical="center"/>
    </xf>
    <xf numFmtId="38" fontId="12" fillId="0" borderId="27" xfId="1" applyFont="1" applyBorder="1" applyAlignment="1">
      <alignment horizontal="center" vertical="center" wrapText="1"/>
    </xf>
    <xf numFmtId="0" fontId="9" fillId="0" borderId="146" xfId="0" applyFont="1" applyBorder="1" applyAlignment="1">
      <alignment vertical="center" wrapText="1"/>
    </xf>
    <xf numFmtId="0" fontId="9" fillId="0" borderId="147" xfId="0" applyFont="1" applyBorder="1">
      <alignment vertical="center"/>
    </xf>
    <xf numFmtId="38" fontId="12" fillId="0" borderId="29" xfId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0" xfId="1" applyFont="1" applyBorder="1">
      <alignment vertical="center"/>
    </xf>
    <xf numFmtId="38" fontId="12" fillId="0" borderId="33" xfId="1" applyFont="1" applyBorder="1">
      <alignment vertical="center"/>
    </xf>
    <xf numFmtId="0" fontId="11" fillId="0" borderId="0" xfId="0" applyFont="1">
      <alignment vertical="center"/>
    </xf>
    <xf numFmtId="0" fontId="11" fillId="0" borderId="19" xfId="0" applyFont="1" applyBorder="1" applyAlignment="1">
      <alignment vertical="center" wrapText="1"/>
    </xf>
    <xf numFmtId="176" fontId="11" fillId="0" borderId="20" xfId="0" applyNumberFormat="1" applyFont="1" applyBorder="1">
      <alignment vertical="center"/>
    </xf>
    <xf numFmtId="0" fontId="12" fillId="0" borderId="25" xfId="0" applyFont="1" applyBorder="1" applyAlignment="1">
      <alignment vertical="center" wrapText="1"/>
    </xf>
    <xf numFmtId="38" fontId="12" fillId="0" borderId="27" xfId="1" applyFont="1" applyFill="1" applyBorder="1">
      <alignment vertical="center"/>
    </xf>
    <xf numFmtId="0" fontId="11" fillId="0" borderId="43" xfId="0" applyFont="1" applyBorder="1" applyAlignment="1"/>
    <xf numFmtId="0" fontId="9" fillId="0" borderId="43" xfId="0" applyFont="1" applyBorder="1">
      <alignment vertical="center"/>
    </xf>
    <xf numFmtId="0" fontId="12" fillId="0" borderId="37" xfId="0" applyFont="1" applyBorder="1" applyAlignment="1">
      <alignment vertical="center" wrapText="1"/>
    </xf>
    <xf numFmtId="38" fontId="12" fillId="0" borderId="38" xfId="1" applyFont="1" applyFill="1" applyBorder="1">
      <alignment vertical="center"/>
    </xf>
    <xf numFmtId="0" fontId="9" fillId="0" borderId="87" xfId="0" applyFont="1" applyBorder="1">
      <alignment vertical="center"/>
    </xf>
    <xf numFmtId="0" fontId="9" fillId="0" borderId="88" xfId="0" applyFont="1" applyBorder="1">
      <alignment vertical="center"/>
    </xf>
    <xf numFmtId="0" fontId="11" fillId="0" borderId="0" xfId="0" applyFont="1" applyAlignment="1">
      <alignment vertical="center" wrapText="1"/>
    </xf>
    <xf numFmtId="0" fontId="9" fillId="0" borderId="21" xfId="0" applyFont="1" applyBorder="1" applyAlignment="1">
      <alignment vertical="center" wrapText="1"/>
    </xf>
    <xf numFmtId="38" fontId="9" fillId="0" borderId="22" xfId="1" applyFont="1" applyBorder="1">
      <alignment vertical="center"/>
    </xf>
    <xf numFmtId="0" fontId="9" fillId="0" borderId="23" xfId="0" applyFont="1" applyBorder="1">
      <alignment vertical="center"/>
    </xf>
    <xf numFmtId="176" fontId="11" fillId="0" borderId="24" xfId="0" applyNumberFormat="1" applyFont="1" applyBorder="1">
      <alignment vertical="center"/>
    </xf>
    <xf numFmtId="0" fontId="20" fillId="0" borderId="0" xfId="0" applyFont="1">
      <alignment vertical="center"/>
    </xf>
    <xf numFmtId="176" fontId="10" fillId="0" borderId="0" xfId="1" applyNumberFormat="1" applyFont="1">
      <alignment vertical="center"/>
    </xf>
    <xf numFmtId="0" fontId="13" fillId="0" borderId="4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2" borderId="82" xfId="0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 wrapText="1"/>
    </xf>
    <xf numFmtId="38" fontId="10" fillId="0" borderId="52" xfId="1" applyFont="1" applyBorder="1" applyAlignment="1">
      <alignment horizontal="right" vertical="top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vertical="center" wrapText="1"/>
    </xf>
    <xf numFmtId="0" fontId="10" fillId="2" borderId="8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right" vertical="center"/>
    </xf>
    <xf numFmtId="0" fontId="13" fillId="0" borderId="4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176" fontId="10" fillId="0" borderId="7" xfId="1" applyNumberFormat="1" applyFont="1" applyBorder="1">
      <alignment vertical="center"/>
    </xf>
    <xf numFmtId="0" fontId="10" fillId="0" borderId="8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 applyProtection="1">
      <alignment horizontal="left" vertical="center"/>
      <protection locked="0"/>
    </xf>
    <xf numFmtId="176" fontId="10" fillId="0" borderId="2" xfId="1" applyNumberFormat="1" applyFont="1" applyBorder="1">
      <alignment vertical="center"/>
    </xf>
    <xf numFmtId="0" fontId="10" fillId="0" borderId="0" xfId="0" applyFont="1" applyAlignment="1">
      <alignment horizontal="left" vertical="center"/>
    </xf>
    <xf numFmtId="38" fontId="10" fillId="0" borderId="0" xfId="1" applyFont="1" applyFill="1">
      <alignment vertical="center"/>
    </xf>
    <xf numFmtId="0" fontId="10" fillId="0" borderId="80" xfId="0" applyFont="1" applyBorder="1" applyAlignment="1">
      <alignment vertical="center" wrapText="1"/>
    </xf>
    <xf numFmtId="176" fontId="10" fillId="0" borderId="0" xfId="1" applyNumberFormat="1" applyFont="1" applyAlignment="1">
      <alignment horizontal="right"/>
    </xf>
    <xf numFmtId="0" fontId="10" fillId="0" borderId="81" xfId="0" applyFont="1" applyBorder="1" applyAlignment="1" applyProtection="1">
      <alignment horizontal="center" vertical="center"/>
      <protection locked="0"/>
    </xf>
    <xf numFmtId="0" fontId="10" fillId="2" borderId="46" xfId="0" applyFont="1" applyFill="1" applyBorder="1" applyAlignment="1" applyProtection="1">
      <alignment horizontal="center" vertical="center"/>
      <protection locked="0"/>
    </xf>
    <xf numFmtId="176" fontId="10" fillId="0" borderId="53" xfId="1" applyNumberFormat="1" applyFont="1" applyBorder="1">
      <alignment vertical="center"/>
    </xf>
    <xf numFmtId="0" fontId="7" fillId="0" borderId="48" xfId="0" applyFont="1" applyBorder="1" applyAlignment="1">
      <alignment horizontal="center" vertical="center"/>
    </xf>
    <xf numFmtId="176" fontId="8" fillId="0" borderId="49" xfId="1" applyNumberFormat="1" applyFont="1" applyBorder="1">
      <alignment vertical="center"/>
    </xf>
    <xf numFmtId="0" fontId="21" fillId="3" borderId="0" xfId="0" applyFont="1" applyFill="1">
      <alignment vertical="center"/>
    </xf>
    <xf numFmtId="0" fontId="22" fillId="3" borderId="0" xfId="0" applyFont="1" applyFill="1" applyAlignment="1">
      <alignment horizontal="left" vertical="center"/>
    </xf>
    <xf numFmtId="0" fontId="23" fillId="3" borderId="0" xfId="0" applyFont="1" applyFill="1">
      <alignment vertical="center"/>
    </xf>
    <xf numFmtId="0" fontId="9" fillId="0" borderId="153" xfId="0" applyFont="1" applyBorder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vertical="center" wrapText="1"/>
    </xf>
    <xf numFmtId="0" fontId="9" fillId="0" borderId="21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4" xfId="0" applyFont="1" applyBorder="1">
      <alignment vertical="center"/>
    </xf>
    <xf numFmtId="38" fontId="25" fillId="0" borderId="0" xfId="1" applyFont="1" applyAlignment="1">
      <alignment horizontal="right" vertical="center" wrapText="1"/>
    </xf>
    <xf numFmtId="0" fontId="26" fillId="0" borderId="103" xfId="0" applyFont="1" applyBorder="1">
      <alignment vertical="center"/>
    </xf>
    <xf numFmtId="0" fontId="26" fillId="0" borderId="0" xfId="0" applyFont="1">
      <alignment vertical="center"/>
    </xf>
    <xf numFmtId="0" fontId="26" fillId="0" borderId="0" xfId="0" applyFont="1" applyAlignment="1"/>
    <xf numFmtId="0" fontId="26" fillId="0" borderId="85" xfId="0" applyFont="1" applyBorder="1">
      <alignment vertical="center"/>
    </xf>
    <xf numFmtId="0" fontId="26" fillId="0" borderId="48" xfId="0" applyFont="1" applyBorder="1" applyAlignment="1">
      <alignment vertical="center" wrapText="1"/>
    </xf>
    <xf numFmtId="0" fontId="26" fillId="0" borderId="51" xfId="0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0" fontId="27" fillId="0" borderId="53" xfId="0" applyFont="1" applyBorder="1">
      <alignment vertical="center"/>
    </xf>
    <xf numFmtId="0" fontId="27" fillId="0" borderId="0" xfId="0" applyFont="1">
      <alignment vertical="center"/>
    </xf>
    <xf numFmtId="0" fontId="27" fillId="0" borderId="131" xfId="0" applyFont="1" applyBorder="1" applyAlignment="1">
      <alignment horizontal="center" vertical="center" wrapText="1"/>
    </xf>
    <xf numFmtId="0" fontId="27" fillId="0" borderId="130" xfId="0" applyFont="1" applyBorder="1" applyAlignment="1">
      <alignment horizontal="center" vertical="center"/>
    </xf>
    <xf numFmtId="0" fontId="27" fillId="0" borderId="132" xfId="0" applyFont="1" applyBorder="1">
      <alignment vertical="center"/>
    </xf>
    <xf numFmtId="0" fontId="27" fillId="0" borderId="133" xfId="0" applyFont="1" applyBorder="1">
      <alignment vertical="center"/>
    </xf>
    <xf numFmtId="0" fontId="27" fillId="0" borderId="129" xfId="0" applyFont="1" applyBorder="1">
      <alignment vertical="center"/>
    </xf>
    <xf numFmtId="0" fontId="27" fillId="0" borderId="8" xfId="0" applyFont="1" applyBorder="1">
      <alignment vertical="center"/>
    </xf>
    <xf numFmtId="0" fontId="27" fillId="0" borderId="127" xfId="0" applyFont="1" applyBorder="1">
      <alignment vertical="center"/>
    </xf>
    <xf numFmtId="0" fontId="27" fillId="0" borderId="7" xfId="0" applyFont="1" applyBorder="1">
      <alignment vertical="center"/>
    </xf>
    <xf numFmtId="0" fontId="27" fillId="0" borderId="41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99" xfId="0" applyFont="1" applyBorder="1">
      <alignment vertical="center"/>
    </xf>
    <xf numFmtId="0" fontId="27" fillId="0" borderId="138" xfId="0" applyFont="1" applyBorder="1" applyAlignment="1">
      <alignment horizontal="center" vertical="center" wrapText="1"/>
    </xf>
    <xf numFmtId="0" fontId="27" fillId="0" borderId="57" xfId="0" applyFont="1" applyBorder="1">
      <alignment vertical="center"/>
    </xf>
    <xf numFmtId="0" fontId="27" fillId="0" borderId="136" xfId="0" applyFont="1" applyBorder="1">
      <alignment vertical="center"/>
    </xf>
    <xf numFmtId="0" fontId="27" fillId="0" borderId="134" xfId="0" applyFont="1" applyBorder="1">
      <alignment vertical="center"/>
    </xf>
    <xf numFmtId="0" fontId="27" fillId="0" borderId="137" xfId="0" applyFont="1" applyBorder="1">
      <alignment vertical="center"/>
    </xf>
    <xf numFmtId="0" fontId="27" fillId="0" borderId="135" xfId="0" applyFont="1" applyBorder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10" fillId="0" borderId="154" xfId="0" applyFont="1" applyBorder="1" applyAlignment="1">
      <alignment vertical="center" wrapText="1"/>
    </xf>
    <xf numFmtId="0" fontId="9" fillId="0" borderId="155" xfId="0" applyFont="1" applyBorder="1">
      <alignment vertical="center"/>
    </xf>
    <xf numFmtId="0" fontId="9" fillId="0" borderId="156" xfId="0" applyFont="1" applyBorder="1">
      <alignment vertical="center"/>
    </xf>
    <xf numFmtId="176" fontId="9" fillId="0" borderId="16" xfId="0" applyNumberFormat="1" applyFont="1" applyBorder="1">
      <alignment vertical="center"/>
    </xf>
    <xf numFmtId="176" fontId="9" fillId="0" borderId="18" xfId="0" applyNumberFormat="1" applyFont="1" applyBorder="1">
      <alignment vertical="center"/>
    </xf>
    <xf numFmtId="176" fontId="9" fillId="0" borderId="156" xfId="0" applyNumberFormat="1" applyFont="1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154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52" xfId="1" applyNumberFormat="1" applyFont="1" applyBorder="1">
      <alignment vertical="center"/>
    </xf>
    <xf numFmtId="176" fontId="7" fillId="0" borderId="53" xfId="1" applyNumberFormat="1" applyFont="1" applyBorder="1">
      <alignment vertical="center"/>
    </xf>
    <xf numFmtId="176" fontId="7" fillId="0" borderId="52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shrinkToFit="1"/>
    </xf>
    <xf numFmtId="0" fontId="20" fillId="0" borderId="154" xfId="0" applyFont="1" applyBorder="1" applyAlignment="1">
      <alignment horizontal="center" vertical="center" wrapText="1"/>
    </xf>
    <xf numFmtId="0" fontId="7" fillId="0" borderId="157" xfId="0" applyFont="1" applyBorder="1" applyAlignment="1">
      <alignment horizontal="center" vertical="center"/>
    </xf>
    <xf numFmtId="0" fontId="24" fillId="0" borderId="158" xfId="0" applyFont="1" applyBorder="1" applyAlignment="1">
      <alignment horizontal="center" vertical="center"/>
    </xf>
    <xf numFmtId="0" fontId="24" fillId="0" borderId="159" xfId="0" applyFont="1" applyBorder="1">
      <alignment vertical="center"/>
    </xf>
    <xf numFmtId="176" fontId="8" fillId="0" borderId="160" xfId="1" applyNumberFormat="1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10" fillId="4" borderId="55" xfId="0" applyFont="1" applyFill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38" fontId="0" fillId="0" borderId="0" xfId="1" applyFont="1" applyAlignment="1">
      <alignment horizontal="center" vertical="top"/>
    </xf>
    <xf numFmtId="0" fontId="10" fillId="3" borderId="4" xfId="0" applyFont="1" applyFill="1" applyBorder="1" applyAlignment="1">
      <alignment vertical="center" wrapText="1"/>
    </xf>
    <xf numFmtId="0" fontId="0" fillId="0" borderId="4" xfId="0" applyBorder="1">
      <alignment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12" fillId="0" borderId="92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94" xfId="0" applyFont="1" applyBorder="1" applyAlignment="1">
      <alignment horizontal="center" vertical="center"/>
    </xf>
    <xf numFmtId="0" fontId="27" fillId="0" borderId="110" xfId="0" applyFont="1" applyBorder="1" applyAlignment="1">
      <alignment horizontal="left" vertical="center" wrapText="1"/>
    </xf>
    <xf numFmtId="0" fontId="16" fillId="0" borderId="110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76" fontId="10" fillId="0" borderId="81" xfId="1" applyNumberFormat="1" applyFont="1" applyBorder="1" applyAlignment="1">
      <alignment horizontal="right" vertical="center"/>
    </xf>
    <xf numFmtId="176" fontId="10" fillId="0" borderId="53" xfId="1" applyNumberFormat="1" applyFont="1" applyBorder="1" applyAlignment="1">
      <alignment horizontal="right" vertical="center"/>
    </xf>
    <xf numFmtId="0" fontId="9" fillId="0" borderId="14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2" borderId="83" xfId="0" applyFont="1" applyFill="1" applyBorder="1" applyAlignment="1" applyProtection="1">
      <alignment horizontal="center" vertical="center"/>
      <protection locked="0"/>
    </xf>
    <xf numFmtId="176" fontId="10" fillId="0" borderId="7" xfId="1" applyNumberFormat="1" applyFont="1" applyBorder="1" applyAlignment="1">
      <alignment horizontal="right" vertical="center"/>
    </xf>
    <xf numFmtId="0" fontId="27" fillId="0" borderId="117" xfId="0" applyFont="1" applyBorder="1" applyAlignment="1">
      <alignment horizontal="left" vertical="center" wrapText="1"/>
    </xf>
    <xf numFmtId="0" fontId="16" fillId="0" borderId="11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04463-D8A7-4638-8538-1F8070C31A97}">
  <dimension ref="B1:BV78"/>
  <sheetViews>
    <sheetView showGridLines="0" tabSelected="1" zoomScaleNormal="100" workbookViewId="0">
      <selection activeCell="C10" sqref="C10"/>
    </sheetView>
  </sheetViews>
  <sheetFormatPr defaultRowHeight="18.75" outlineLevelCol="1" x14ac:dyDescent="0.4"/>
  <cols>
    <col min="1" max="1" width="4" customWidth="1"/>
    <col min="2" max="2" width="19.875" customWidth="1"/>
    <col min="3" max="3" width="21.75" style="2" customWidth="1"/>
    <col min="4" max="4" width="46.5" customWidth="1"/>
    <col min="5" max="5" width="12.125" style="1" customWidth="1"/>
    <col min="6" max="6" width="5.875" customWidth="1"/>
    <col min="7" max="7" width="52.125" style="25" hidden="1" customWidth="1" outlineLevel="1"/>
    <col min="8" max="8" width="20.125" style="25" hidden="1" customWidth="1" outlineLevel="1"/>
    <col min="9" max="9" width="17.75" style="25" hidden="1" customWidth="1" outlineLevel="1"/>
    <col min="10" max="10" width="2.25" style="25" customWidth="1" collapsed="1"/>
    <col min="11" max="11" width="11.375" style="25" hidden="1" customWidth="1" outlineLevel="1"/>
    <col min="12" max="12" width="21.75" style="25" hidden="1" customWidth="1" outlineLevel="1"/>
    <col min="13" max="13" width="11.5" style="26" hidden="1" customWidth="1" outlineLevel="1"/>
    <col min="14" max="14" width="22" style="26" hidden="1" customWidth="1" outlineLevel="1"/>
    <col min="15" max="15" width="21.75" style="26" hidden="1" customWidth="1" outlineLevel="1"/>
    <col min="16" max="16" width="14.75" style="26" hidden="1" customWidth="1" outlineLevel="1"/>
    <col min="17" max="17" width="15.75" style="26" customWidth="1" collapsed="1"/>
    <col min="18" max="18" width="13.75" style="25" hidden="1" customWidth="1" outlineLevel="1" collapsed="1"/>
    <col min="19" max="19" width="26.875" style="25" hidden="1" customWidth="1" outlineLevel="1"/>
    <col min="20" max="20" width="61.25" style="25" hidden="1" customWidth="1" outlineLevel="1"/>
    <col min="21" max="21" width="30.75" style="25" hidden="1" customWidth="1" outlineLevel="1"/>
    <col min="22" max="22" width="24.25" style="25" hidden="1" customWidth="1" outlineLevel="1"/>
    <col min="23" max="23" width="16.25" style="25" hidden="1" customWidth="1" outlineLevel="1"/>
    <col min="24" max="24" width="26.75" style="25" hidden="1" customWidth="1" outlineLevel="1"/>
    <col min="25" max="25" width="21.25" style="25" hidden="1" customWidth="1" outlineLevel="1"/>
    <col min="26" max="26" width="14" style="25" hidden="1" customWidth="1" outlineLevel="1"/>
    <col min="27" max="27" width="18.25" style="25" hidden="1" customWidth="1" outlineLevel="1"/>
    <col min="28" max="28" width="26.25" style="25" hidden="1" customWidth="1" outlineLevel="1"/>
    <col min="29" max="29" width="16.25" style="25" customWidth="1" collapsed="1"/>
    <col min="30" max="30" width="30.75" style="25" hidden="1" customWidth="1" outlineLevel="1"/>
    <col min="31" max="31" width="13.625" style="25" hidden="1" customWidth="1" outlineLevel="1"/>
    <col min="32" max="32" width="17.5" style="25" hidden="1" customWidth="1" outlineLevel="1"/>
    <col min="33" max="33" width="47.25" style="25" hidden="1" customWidth="1" outlineLevel="1"/>
    <col min="34" max="34" width="12.25" style="25" customWidth="1" collapsed="1"/>
    <col min="35" max="35" width="14.5" style="25" customWidth="1"/>
    <col min="36" max="74" width="9" style="25"/>
  </cols>
  <sheetData>
    <row r="1" spans="2:74" ht="55.15" customHeight="1" thickBot="1" x14ac:dyDescent="0.45">
      <c r="B1" s="312" t="s">
        <v>195</v>
      </c>
      <c r="C1" s="312"/>
      <c r="D1" s="199" t="s">
        <v>102</v>
      </c>
      <c r="E1" s="238" t="s">
        <v>200</v>
      </c>
      <c r="G1" s="306" t="s">
        <v>51</v>
      </c>
      <c r="H1" s="306"/>
      <c r="I1" s="306"/>
      <c r="P1" s="25"/>
      <c r="Q1" s="25"/>
    </row>
    <row r="2" spans="2:74" s="25" customFormat="1" ht="17.25" customHeight="1" thickTop="1" thickBot="1" x14ac:dyDescent="0.45">
      <c r="B2" s="25" t="s">
        <v>101</v>
      </c>
      <c r="C2" s="46"/>
      <c r="E2" s="200"/>
      <c r="G2" s="27" t="s">
        <v>93</v>
      </c>
      <c r="H2" s="28"/>
      <c r="I2" s="29"/>
      <c r="J2" s="30"/>
      <c r="L2" s="295" t="s">
        <v>94</v>
      </c>
      <c r="M2" s="296"/>
      <c r="N2" s="296"/>
      <c r="O2" s="297"/>
      <c r="S2" s="31" t="s">
        <v>95</v>
      </c>
      <c r="T2" s="32"/>
      <c r="U2" s="32"/>
      <c r="V2" s="32"/>
      <c r="W2" s="32"/>
      <c r="X2" s="32"/>
      <c r="Y2" s="32"/>
      <c r="Z2" s="32"/>
      <c r="AA2" s="32"/>
      <c r="AB2" s="33"/>
      <c r="AC2" s="34"/>
      <c r="AD2" s="239" t="s">
        <v>120</v>
      </c>
      <c r="AE2" s="35"/>
      <c r="AF2" s="35"/>
      <c r="AG2" s="36"/>
    </row>
    <row r="3" spans="2:74" s="25" customFormat="1" ht="17.25" customHeight="1" thickTop="1" x14ac:dyDescent="0.4">
      <c r="B3" s="25" t="s">
        <v>201</v>
      </c>
      <c r="C3" s="46"/>
      <c r="E3" s="200"/>
      <c r="H3" s="37"/>
      <c r="I3" s="37"/>
      <c r="M3" s="26"/>
      <c r="N3" s="26"/>
      <c r="O3" s="26"/>
    </row>
    <row r="4" spans="2:74" s="16" customFormat="1" ht="26.25" customHeight="1" x14ac:dyDescent="0.5">
      <c r="B4" s="21" t="s">
        <v>26</v>
      </c>
      <c r="C4" s="15"/>
      <c r="E4" s="17"/>
      <c r="G4" s="25"/>
      <c r="H4" s="25"/>
      <c r="I4" s="25"/>
      <c r="J4" s="25"/>
      <c r="K4" s="25"/>
      <c r="L4" s="38" t="s">
        <v>44</v>
      </c>
      <c r="M4" s="26"/>
      <c r="N4" s="26"/>
      <c r="O4" s="26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39" t="s">
        <v>135</v>
      </c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</row>
    <row r="5" spans="2:74" s="16" customFormat="1" ht="20.25" customHeight="1" thickBot="1" x14ac:dyDescent="0.4">
      <c r="B5" s="16" t="s">
        <v>158</v>
      </c>
      <c r="C5" s="15"/>
      <c r="E5" s="17"/>
      <c r="G5" s="40" t="s">
        <v>127</v>
      </c>
      <c r="H5" s="25"/>
      <c r="I5" s="41"/>
      <c r="J5" s="25"/>
      <c r="K5" s="25"/>
      <c r="L5" s="42" t="s">
        <v>134</v>
      </c>
      <c r="M5" s="42"/>
      <c r="N5" s="26"/>
      <c r="O5" s="26"/>
      <c r="P5" s="25"/>
      <c r="Q5" s="25"/>
      <c r="R5" s="39" t="s">
        <v>119</v>
      </c>
      <c r="S5" s="25"/>
      <c r="T5" s="25"/>
      <c r="U5" s="39" t="s">
        <v>53</v>
      </c>
      <c r="V5" s="25"/>
      <c r="W5" s="25"/>
      <c r="X5" s="25"/>
      <c r="Y5" s="25"/>
      <c r="Z5" s="25"/>
      <c r="AA5" s="25"/>
      <c r="AB5" s="25"/>
      <c r="AC5" s="25"/>
      <c r="AD5" s="300" t="s">
        <v>70</v>
      </c>
      <c r="AE5" s="301"/>
      <c r="AF5" s="301"/>
      <c r="AG5" s="301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</row>
    <row r="6" spans="2:74" ht="8.25" customHeight="1" thickBot="1" x14ac:dyDescent="0.45">
      <c r="E6" s="3"/>
      <c r="G6" s="43" t="s">
        <v>121</v>
      </c>
      <c r="H6" s="44" t="e">
        <f>+MATCH(C10,U8:U11,0)</f>
        <v>#N/A</v>
      </c>
      <c r="J6" s="45"/>
      <c r="K6" s="46">
        <v>1</v>
      </c>
      <c r="L6" s="46">
        <v>2</v>
      </c>
      <c r="M6" s="47">
        <v>3</v>
      </c>
      <c r="N6" s="47">
        <v>4</v>
      </c>
      <c r="O6" s="47">
        <v>5</v>
      </c>
      <c r="P6" s="48">
        <v>6</v>
      </c>
      <c r="Q6" s="25"/>
      <c r="R6" s="46">
        <v>1</v>
      </c>
      <c r="S6" s="46">
        <v>2</v>
      </c>
      <c r="T6" s="46">
        <v>3</v>
      </c>
      <c r="U6" s="49" t="s">
        <v>60</v>
      </c>
      <c r="V6" s="50"/>
      <c r="W6" s="50"/>
      <c r="X6" s="50"/>
      <c r="Y6" s="50"/>
      <c r="Z6" s="50"/>
      <c r="AA6" s="51"/>
      <c r="AB6" s="52" t="s">
        <v>88</v>
      </c>
      <c r="AC6" s="46"/>
    </row>
    <row r="7" spans="2:74" s="4" customFormat="1" ht="39" customHeight="1" thickBot="1" x14ac:dyDescent="0.45">
      <c r="B7" s="229" t="s">
        <v>60</v>
      </c>
      <c r="C7" s="18"/>
      <c r="D7" s="19"/>
      <c r="E7" s="20"/>
      <c r="G7" s="53" t="s">
        <v>129</v>
      </c>
      <c r="H7" s="54" t="e">
        <f>+MATCH(C11,S8:S12,0)</f>
        <v>#N/A</v>
      </c>
      <c r="I7" s="25"/>
      <c r="J7" s="41"/>
      <c r="K7" s="55" t="s">
        <v>29</v>
      </c>
      <c r="L7" s="56" t="s">
        <v>28</v>
      </c>
      <c r="M7" s="57" t="s">
        <v>65</v>
      </c>
      <c r="N7" s="57" t="s">
        <v>109</v>
      </c>
      <c r="O7" s="58" t="s">
        <v>111</v>
      </c>
      <c r="P7" s="59" t="s">
        <v>78</v>
      </c>
      <c r="Q7" s="25"/>
      <c r="R7" s="60"/>
      <c r="S7" s="61" t="s">
        <v>20</v>
      </c>
      <c r="T7" s="62" t="s">
        <v>45</v>
      </c>
      <c r="U7" s="63" t="s">
        <v>81</v>
      </c>
      <c r="V7" s="64" t="s">
        <v>0</v>
      </c>
      <c r="W7" s="65" t="s">
        <v>3</v>
      </c>
      <c r="X7" s="65" t="s">
        <v>9</v>
      </c>
      <c r="Y7" s="65" t="s">
        <v>6</v>
      </c>
      <c r="Z7" s="286" t="s">
        <v>10</v>
      </c>
      <c r="AA7" s="66"/>
      <c r="AB7" s="67" t="s">
        <v>136</v>
      </c>
      <c r="AC7" s="25"/>
      <c r="AD7" s="248" t="s">
        <v>137</v>
      </c>
      <c r="AE7" s="249" t="s">
        <v>138</v>
      </c>
      <c r="AF7" s="68"/>
      <c r="AG7" s="240" t="s">
        <v>47</v>
      </c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2:74" s="4" customFormat="1" ht="40.5" customHeight="1" thickTop="1" thickBot="1" x14ac:dyDescent="0.45">
      <c r="B8" s="14" t="s">
        <v>32</v>
      </c>
      <c r="C8" s="12" t="s">
        <v>144</v>
      </c>
      <c r="E8" s="22"/>
      <c r="G8" s="70" t="s">
        <v>27</v>
      </c>
      <c r="H8" s="71" t="e">
        <f>+MATCH(C12,L8:L12,0)</f>
        <v>#N/A</v>
      </c>
      <c r="I8" s="25"/>
      <c r="J8" s="41"/>
      <c r="K8" s="72">
        <v>1</v>
      </c>
      <c r="L8" s="73" t="s">
        <v>15</v>
      </c>
      <c r="M8" s="74">
        <v>13000</v>
      </c>
      <c r="N8" s="74">
        <v>23000</v>
      </c>
      <c r="O8" s="75">
        <v>26000</v>
      </c>
      <c r="P8" s="76"/>
      <c r="Q8" s="77"/>
      <c r="R8" s="72">
        <v>1</v>
      </c>
      <c r="S8" s="78" t="s">
        <v>21</v>
      </c>
      <c r="T8" s="79" t="s">
        <v>31</v>
      </c>
      <c r="U8" s="80" t="s">
        <v>82</v>
      </c>
      <c r="V8" s="81" t="s">
        <v>1</v>
      </c>
      <c r="W8" s="82" t="s">
        <v>4</v>
      </c>
      <c r="X8" s="82" t="s">
        <v>18</v>
      </c>
      <c r="Y8" s="82" t="s">
        <v>8</v>
      </c>
      <c r="Z8" s="82" t="s">
        <v>8</v>
      </c>
      <c r="AA8" s="83"/>
      <c r="AB8" s="84" t="s">
        <v>79</v>
      </c>
      <c r="AC8" s="25"/>
      <c r="AD8" s="250" t="str">
        <f>+U8</f>
        <v>一戸建て専用住宅</v>
      </c>
      <c r="AE8" s="251" t="s">
        <v>40</v>
      </c>
      <c r="AF8" s="246" t="s">
        <v>43</v>
      </c>
      <c r="AG8" s="247" t="s">
        <v>69</v>
      </c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2:74" s="25" customFormat="1" ht="30" customHeight="1" thickTop="1" thickBot="1" x14ac:dyDescent="0.45">
      <c r="B9" s="94"/>
      <c r="C9" s="201" t="s">
        <v>17</v>
      </c>
      <c r="D9" s="202" t="s">
        <v>38</v>
      </c>
      <c r="E9" s="203" t="s">
        <v>39</v>
      </c>
      <c r="G9" s="86" t="s">
        <v>89</v>
      </c>
      <c r="H9" s="87" t="e">
        <f>+VLOOKUP(H6,R16:T20,3)</f>
        <v>#N/A</v>
      </c>
      <c r="K9" s="72">
        <v>2</v>
      </c>
      <c r="L9" s="73" t="s">
        <v>11</v>
      </c>
      <c r="M9" s="74">
        <v>21000</v>
      </c>
      <c r="N9" s="74">
        <v>30000</v>
      </c>
      <c r="O9" s="75">
        <v>33000</v>
      </c>
      <c r="P9" s="76"/>
      <c r="R9" s="72">
        <v>2</v>
      </c>
      <c r="S9" s="88" t="s">
        <v>22</v>
      </c>
      <c r="T9" s="89" t="s">
        <v>167</v>
      </c>
      <c r="U9" s="90" t="s">
        <v>83</v>
      </c>
      <c r="V9" s="91" t="s">
        <v>2</v>
      </c>
      <c r="W9" s="92" t="s">
        <v>5</v>
      </c>
      <c r="X9" s="92" t="s">
        <v>19</v>
      </c>
      <c r="Y9" s="92" t="s">
        <v>7</v>
      </c>
      <c r="Z9" s="92" t="s">
        <v>7</v>
      </c>
      <c r="AA9" s="93"/>
      <c r="AB9" s="84" t="s">
        <v>80</v>
      </c>
      <c r="AD9" s="252" t="str">
        <f t="shared" ref="AD9:AD11" si="0">+U9</f>
        <v>併用・兼用住宅〔戸建て〕</v>
      </c>
      <c r="AE9" s="253" t="s">
        <v>42</v>
      </c>
      <c r="AF9" s="94"/>
      <c r="AG9" s="247" t="s">
        <v>56</v>
      </c>
    </row>
    <row r="10" spans="2:74" s="25" customFormat="1" ht="30.75" customHeight="1" thickTop="1" thickBot="1" x14ac:dyDescent="0.45">
      <c r="B10" s="204" t="s">
        <v>37</v>
      </c>
      <c r="C10" s="205"/>
      <c r="D10" s="206" t="str">
        <f>+IF(C10="併用・兼用住宅〔戸建て〕",T13,"")</f>
        <v/>
      </c>
      <c r="E10" s="207" t="str">
        <f>IF(OR(C10="",C11="",C12="",C13=""),"",+VLOOKUP(H10,K7:P12,6))</f>
        <v/>
      </c>
      <c r="G10" s="95" t="s">
        <v>90</v>
      </c>
      <c r="H10" s="96" t="e">
        <f>+IF(OR(C11="大規模の修繕・模様替え",C11="移転",C13="３号"),3,H9)</f>
        <v>#N/A</v>
      </c>
      <c r="K10" s="72">
        <v>3</v>
      </c>
      <c r="L10" s="73" t="s">
        <v>12</v>
      </c>
      <c r="M10" s="74">
        <v>29000</v>
      </c>
      <c r="N10" s="74">
        <v>38000</v>
      </c>
      <c r="O10" s="75">
        <v>46000</v>
      </c>
      <c r="P10" s="97" t="s">
        <v>104</v>
      </c>
      <c r="R10" s="72">
        <v>3</v>
      </c>
      <c r="S10" s="88" t="s">
        <v>23</v>
      </c>
      <c r="T10" s="98" t="s">
        <v>30</v>
      </c>
      <c r="U10" s="90" t="s">
        <v>84</v>
      </c>
      <c r="V10" s="99"/>
      <c r="AD10" s="252" t="str">
        <f t="shared" si="0"/>
        <v>長屋・共同住宅</v>
      </c>
      <c r="AE10" s="254" t="s">
        <v>40</v>
      </c>
      <c r="AF10" s="255" t="s">
        <v>43</v>
      </c>
      <c r="AG10" s="247" t="s">
        <v>52</v>
      </c>
    </row>
    <row r="11" spans="2:74" s="25" customFormat="1" ht="30.75" customHeight="1" thickBot="1" x14ac:dyDescent="0.45">
      <c r="B11" s="94" t="s">
        <v>20</v>
      </c>
      <c r="C11" s="208"/>
      <c r="D11" s="209"/>
      <c r="E11" s="304" t="str">
        <f>IF(OR(C10="",C11="",C12="",C13=""),"",+H11)</f>
        <v/>
      </c>
      <c r="G11" s="100" t="s">
        <v>71</v>
      </c>
      <c r="H11" s="101" t="e">
        <f>+VLOOKUP(H8,K7:O12,H10)</f>
        <v>#N/A</v>
      </c>
      <c r="K11" s="72">
        <v>4</v>
      </c>
      <c r="L11" s="73" t="s">
        <v>13</v>
      </c>
      <c r="M11" s="74">
        <v>41000</v>
      </c>
      <c r="N11" s="74">
        <v>53000</v>
      </c>
      <c r="O11" s="75">
        <v>56000</v>
      </c>
      <c r="P11" s="97" t="s">
        <v>105</v>
      </c>
      <c r="Q11" s="102"/>
      <c r="R11" s="72">
        <v>4</v>
      </c>
      <c r="S11" s="88" t="s">
        <v>24</v>
      </c>
      <c r="T11" s="89" t="s">
        <v>146</v>
      </c>
      <c r="U11" s="90" t="s">
        <v>85</v>
      </c>
      <c r="AD11" s="252" t="str">
        <f t="shared" si="0"/>
        <v>非住宅〔上記以外〕</v>
      </c>
      <c r="AE11" s="253" t="s">
        <v>41</v>
      </c>
      <c r="AF11" s="103"/>
      <c r="AG11" s="247" t="s">
        <v>57</v>
      </c>
    </row>
    <row r="12" spans="2:74" s="25" customFormat="1" ht="30.75" customHeight="1" thickBot="1" x14ac:dyDescent="0.45">
      <c r="B12" s="94" t="s">
        <v>151</v>
      </c>
      <c r="C12" s="208"/>
      <c r="D12" s="209" t="str">
        <f>IF(C11="","",VLOOKUP(H7,R7:T12,3))</f>
        <v/>
      </c>
      <c r="E12" s="304"/>
      <c r="G12" s="310" t="s">
        <v>141</v>
      </c>
      <c r="H12" s="311"/>
      <c r="I12" s="104"/>
      <c r="K12" s="105">
        <v>5</v>
      </c>
      <c r="L12" s="106" t="s">
        <v>14</v>
      </c>
      <c r="M12" s="107">
        <v>51000</v>
      </c>
      <c r="N12" s="107">
        <v>63000</v>
      </c>
      <c r="O12" s="108">
        <v>66000</v>
      </c>
      <c r="P12" s="109" t="s">
        <v>106</v>
      </c>
      <c r="Q12" s="102"/>
      <c r="R12" s="105">
        <v>5</v>
      </c>
      <c r="S12" s="110" t="s">
        <v>77</v>
      </c>
      <c r="T12" s="111" t="s">
        <v>147</v>
      </c>
      <c r="AD12" s="85"/>
      <c r="AE12" s="85"/>
      <c r="AG12" s="85"/>
    </row>
    <row r="13" spans="2:74" s="25" customFormat="1" ht="30.75" customHeight="1" thickBot="1" x14ac:dyDescent="0.4">
      <c r="B13" s="94" t="s">
        <v>0</v>
      </c>
      <c r="C13" s="210"/>
      <c r="D13" s="209" t="s">
        <v>100</v>
      </c>
      <c r="E13" s="305"/>
      <c r="F13" s="211"/>
      <c r="G13" s="303"/>
      <c r="H13" s="303"/>
      <c r="I13" s="104"/>
      <c r="M13" s="26"/>
      <c r="N13" s="26"/>
      <c r="O13" s="26"/>
      <c r="P13" s="26"/>
      <c r="Q13" s="102"/>
      <c r="S13" s="113" t="s">
        <v>83</v>
      </c>
      <c r="T13" s="114" t="s">
        <v>148</v>
      </c>
      <c r="AD13" s="115" t="s">
        <v>160</v>
      </c>
    </row>
    <row r="14" spans="2:74" ht="40.9" customHeight="1" thickTop="1" thickBot="1" x14ac:dyDescent="0.45">
      <c r="B14" s="14" t="s">
        <v>33</v>
      </c>
      <c r="C14" s="5"/>
      <c r="D14" s="4"/>
      <c r="E14" s="13" t="s">
        <v>107</v>
      </c>
      <c r="G14" s="116" t="s">
        <v>170</v>
      </c>
      <c r="H14" s="117"/>
      <c r="I14" s="104"/>
      <c r="L14" s="118" t="s">
        <v>50</v>
      </c>
      <c r="M14" s="119"/>
      <c r="P14" s="25"/>
      <c r="Q14" s="25"/>
      <c r="R14" s="120" t="s">
        <v>126</v>
      </c>
      <c r="U14" s="121" t="s">
        <v>125</v>
      </c>
      <c r="AD14" s="241" t="s">
        <v>70</v>
      </c>
      <c r="AE14" s="69"/>
      <c r="AF14" s="69"/>
      <c r="AG14" s="69"/>
    </row>
    <row r="15" spans="2:74" s="25" customFormat="1" ht="30" customHeight="1" thickTop="1" thickBot="1" x14ac:dyDescent="0.45">
      <c r="B15" s="94"/>
      <c r="C15" s="212" t="s">
        <v>17</v>
      </c>
      <c r="D15" s="202" t="s">
        <v>38</v>
      </c>
      <c r="E15" s="203" t="s">
        <v>39</v>
      </c>
      <c r="G15" s="256" t="s">
        <v>130</v>
      </c>
      <c r="H15" s="257">
        <f>+C10</f>
        <v>0</v>
      </c>
      <c r="I15" s="104"/>
      <c r="J15" s="112"/>
      <c r="L15" s="122" t="s">
        <v>4</v>
      </c>
      <c r="M15" s="123">
        <v>-1000</v>
      </c>
      <c r="N15" s="26"/>
      <c r="O15" s="26"/>
      <c r="P15" s="26"/>
      <c r="Q15" s="26"/>
      <c r="R15" s="124">
        <v>1</v>
      </c>
      <c r="S15" s="125">
        <v>2</v>
      </c>
      <c r="T15" s="126">
        <v>3</v>
      </c>
      <c r="U15" s="127">
        <v>4</v>
      </c>
      <c r="AD15" s="259" t="s">
        <v>166</v>
      </c>
      <c r="AE15" s="260" t="s">
        <v>165</v>
      </c>
      <c r="AF15" s="128"/>
      <c r="AG15" s="85"/>
    </row>
    <row r="16" spans="2:74" s="25" customFormat="1" ht="30" customHeight="1" thickTop="1" thickBot="1" x14ac:dyDescent="0.45">
      <c r="B16" s="94" t="s">
        <v>154</v>
      </c>
      <c r="C16" s="205"/>
      <c r="D16" s="213" t="s">
        <v>155</v>
      </c>
      <c r="E16" s="214" t="str">
        <f>IF(C16="","",+IF(C16="電子申請",M15,0))</f>
        <v/>
      </c>
      <c r="G16" s="116" t="s">
        <v>171</v>
      </c>
      <c r="H16" s="117"/>
      <c r="I16" s="104"/>
      <c r="J16" s="112"/>
      <c r="L16" s="73" t="s">
        <v>48</v>
      </c>
      <c r="M16" s="129">
        <v>5000</v>
      </c>
      <c r="N16" s="26"/>
      <c r="O16" s="26"/>
      <c r="P16" s="26"/>
      <c r="Q16" s="26"/>
      <c r="R16" s="72"/>
      <c r="S16" s="78" t="s">
        <v>68</v>
      </c>
      <c r="T16" s="79" t="s">
        <v>25</v>
      </c>
      <c r="U16" s="130"/>
      <c r="AD16" s="261" t="s">
        <v>161</v>
      </c>
      <c r="AE16" s="262" t="s">
        <v>18</v>
      </c>
      <c r="AF16" s="258" t="s">
        <v>19</v>
      </c>
      <c r="AG16" s="247" t="s">
        <v>164</v>
      </c>
    </row>
    <row r="17" spans="2:33" s="25" customFormat="1" ht="16.149999999999999" customHeight="1" thickBot="1" x14ac:dyDescent="0.45">
      <c r="B17" s="307" t="s">
        <v>150</v>
      </c>
      <c r="C17" s="308"/>
      <c r="D17" s="242" t="str">
        <f>+IF(C17="仕様基準",IF(OR(C10="併用・兼用住宅〔戸建て〕",C10="非住宅〔上記以外〕"),"←「確認ください」省エネ適判等ではありませんか",""),"")</f>
        <v/>
      </c>
      <c r="E17" s="309" t="str">
        <f>IF(OR(C10="非住宅〔上記以外〕",C10="併用・兼用住宅〔戸建て〕",C11="大規模の修繕・模様替え",C11="移転",C13="３号"),"",IF(C17="仕様基準",IF(C10="一戸建て専用住宅",M18,M19),""))</f>
        <v/>
      </c>
      <c r="G17" s="131" t="s">
        <v>159</v>
      </c>
      <c r="H17" s="257" t="str">
        <f>IF(OR(C10="長屋・共同住宅",C10="非住宅〔上記以外〕",),"必須","条件による")</f>
        <v>条件による</v>
      </c>
      <c r="I17" s="104"/>
      <c r="J17" s="112"/>
      <c r="L17" s="73" t="s">
        <v>49</v>
      </c>
      <c r="M17" s="129">
        <v>30000</v>
      </c>
      <c r="N17" s="26"/>
      <c r="O17" s="26"/>
      <c r="P17" s="26"/>
      <c r="Q17" s="26"/>
      <c r="R17" s="72">
        <v>1</v>
      </c>
      <c r="S17" s="88" t="str">
        <f>+U8</f>
        <v>一戸建て専用住宅</v>
      </c>
      <c r="T17" s="89">
        <v>4</v>
      </c>
      <c r="U17" s="132">
        <v>1</v>
      </c>
      <c r="AD17" s="263" t="s">
        <v>162</v>
      </c>
      <c r="AE17" s="264" t="s">
        <v>19</v>
      </c>
      <c r="AF17" s="133"/>
      <c r="AG17" s="247" t="s">
        <v>163</v>
      </c>
    </row>
    <row r="18" spans="2:33" s="25" customFormat="1" ht="27.6" customHeight="1" thickBot="1" x14ac:dyDescent="0.45">
      <c r="B18" s="307"/>
      <c r="C18" s="308"/>
      <c r="D18" s="215" t="str">
        <f>+IF(C17="省エネ適判等","別途、省エネ適判業務等※の手数料をご確認ください",IF(OR(C17="",C10="一戸建て専用住宅"),"","非住宅または住宅以外の併用部分がある場合は　　　　　　　　　　　「省エネ適判等」を選択ください"))</f>
        <v/>
      </c>
      <c r="E18" s="309"/>
      <c r="G18" s="256" t="s">
        <v>169</v>
      </c>
      <c r="H18" s="257" t="str">
        <f>+H17</f>
        <v>条件による</v>
      </c>
      <c r="I18" s="104"/>
      <c r="J18" s="112"/>
      <c r="L18" s="134" t="s">
        <v>59</v>
      </c>
      <c r="M18" s="123">
        <v>10000</v>
      </c>
      <c r="N18" s="26"/>
      <c r="O18" s="26"/>
      <c r="P18" s="26"/>
      <c r="Q18" s="26"/>
      <c r="R18" s="72">
        <v>2</v>
      </c>
      <c r="S18" s="88" t="str">
        <f t="shared" ref="S18:S20" si="1">+U9</f>
        <v>併用・兼用住宅〔戸建て〕</v>
      </c>
      <c r="T18" s="98">
        <v>4</v>
      </c>
      <c r="U18" s="132">
        <v>2</v>
      </c>
      <c r="AD18" s="85"/>
      <c r="AE18" s="85"/>
      <c r="AG18" s="85"/>
    </row>
    <row r="19" spans="2:33" s="25" customFormat="1" ht="30" customHeight="1" x14ac:dyDescent="0.35">
      <c r="B19" s="94" t="s">
        <v>9</v>
      </c>
      <c r="C19" s="208"/>
      <c r="D19" s="265" t="str">
        <f>+IF(C19="不要",IF(OR(C10="長屋・共同住宅",C10="非住宅〔上記以外〕"),"←「確認ください」消防同意が必要です",""),"")</f>
        <v/>
      </c>
      <c r="E19" s="214" t="str">
        <f>IF(C19="","",+IF(C19="要",M20,0))</f>
        <v/>
      </c>
      <c r="G19" s="302" t="s">
        <v>145</v>
      </c>
      <c r="H19" s="303"/>
      <c r="I19" s="303"/>
      <c r="J19" s="112"/>
      <c r="L19" s="134" t="s">
        <v>58</v>
      </c>
      <c r="M19" s="123">
        <v>20000</v>
      </c>
      <c r="N19" s="26"/>
      <c r="O19" s="26"/>
      <c r="P19" s="26"/>
      <c r="Q19" s="26"/>
      <c r="R19" s="72">
        <v>3</v>
      </c>
      <c r="S19" s="88" t="str">
        <f t="shared" si="1"/>
        <v>長屋・共同住宅</v>
      </c>
      <c r="T19" s="98">
        <v>5</v>
      </c>
      <c r="U19" s="132">
        <v>1</v>
      </c>
      <c r="AD19" s="115" t="s">
        <v>116</v>
      </c>
    </row>
    <row r="20" spans="2:33" s="25" customFormat="1" ht="30" customHeight="1" thickBot="1" x14ac:dyDescent="0.4">
      <c r="B20" s="94" t="s">
        <v>6</v>
      </c>
      <c r="C20" s="208"/>
      <c r="D20" s="213"/>
      <c r="E20" s="214" t="str">
        <f>IF(C20="","",+IF(C20="あり",M16,0))</f>
        <v/>
      </c>
      <c r="G20" s="135" t="s">
        <v>128</v>
      </c>
      <c r="H20" s="112"/>
      <c r="I20" s="112"/>
      <c r="J20" s="112"/>
      <c r="L20" s="73" t="s">
        <v>9</v>
      </c>
      <c r="M20" s="129">
        <v>2000</v>
      </c>
      <c r="N20" s="26"/>
      <c r="O20" s="26"/>
      <c r="P20" s="26"/>
      <c r="Q20" s="26"/>
      <c r="R20" s="105">
        <v>4</v>
      </c>
      <c r="S20" s="88" t="str">
        <f t="shared" si="1"/>
        <v>非住宅〔上記以外〕</v>
      </c>
      <c r="T20" s="136">
        <v>5</v>
      </c>
      <c r="U20" s="137">
        <v>2</v>
      </c>
      <c r="AD20" s="241" t="s">
        <v>70</v>
      </c>
      <c r="AE20" s="69"/>
      <c r="AF20" s="69"/>
      <c r="AG20" s="69"/>
    </row>
    <row r="21" spans="2:33" s="25" customFormat="1" ht="30" customHeight="1" thickTop="1" thickBot="1" x14ac:dyDescent="0.45">
      <c r="B21" s="216" t="s">
        <v>54</v>
      </c>
      <c r="C21" s="210"/>
      <c r="D21" s="213" t="s">
        <v>55</v>
      </c>
      <c r="E21" s="214" t="str">
        <f>IF(C21="","",+IF(C21="あり",M17,0))</f>
        <v/>
      </c>
      <c r="G21" s="138"/>
      <c r="H21" s="139" t="s">
        <v>46</v>
      </c>
      <c r="I21" s="140" t="s">
        <v>99</v>
      </c>
      <c r="J21" s="41"/>
      <c r="L21" s="106"/>
      <c r="M21" s="141"/>
      <c r="N21" s="26"/>
      <c r="O21" s="26"/>
      <c r="P21" s="26"/>
      <c r="Q21" s="26"/>
      <c r="R21" s="26"/>
      <c r="AD21" s="259" t="s">
        <v>140</v>
      </c>
      <c r="AE21" s="260" t="s">
        <v>139</v>
      </c>
      <c r="AF21" s="128"/>
      <c r="AG21" s="85"/>
    </row>
    <row r="22" spans="2:33" s="25" customFormat="1" ht="15" customHeight="1" thickTop="1" thickBot="1" x14ac:dyDescent="0.45">
      <c r="B22" s="217"/>
      <c r="C22" s="218" t="s">
        <v>156</v>
      </c>
      <c r="D22" s="217"/>
      <c r="E22" s="219"/>
      <c r="F22" s="211"/>
      <c r="G22" s="142" t="s">
        <v>36</v>
      </c>
      <c r="H22" s="143">
        <f>+COUNTBLANK(C10:C13)+COUNTBLANK(C16:C21)-1</f>
        <v>9</v>
      </c>
      <c r="I22" s="144">
        <f>+COUNTBLANK(C10:C13)+COUNTBLANK(C16)+COUNTBLANK(C19:C21)</f>
        <v>8</v>
      </c>
      <c r="J22" s="145"/>
      <c r="M22" s="26"/>
      <c r="N22" s="26"/>
      <c r="O22" s="26"/>
      <c r="P22" s="26"/>
      <c r="Q22" s="26"/>
      <c r="R22" s="26"/>
      <c r="AD22" s="261" t="s">
        <v>112</v>
      </c>
      <c r="AE22" s="262" t="s">
        <v>108</v>
      </c>
      <c r="AF22" s="258" t="s">
        <v>18</v>
      </c>
      <c r="AG22" s="247" t="s">
        <v>113</v>
      </c>
    </row>
    <row r="23" spans="2:33" s="25" customFormat="1" ht="15" customHeight="1" thickTop="1" thickBot="1" x14ac:dyDescent="0.45">
      <c r="C23" s="220" t="s">
        <v>157</v>
      </c>
      <c r="E23" s="200"/>
      <c r="M23" s="26"/>
      <c r="N23" s="26"/>
      <c r="O23" s="26"/>
      <c r="P23" s="26"/>
      <c r="Q23" s="26"/>
      <c r="R23" s="26"/>
      <c r="AD23" s="263" t="s">
        <v>18</v>
      </c>
      <c r="AE23" s="264" t="s">
        <v>18</v>
      </c>
      <c r="AF23" s="133"/>
      <c r="AG23" s="247" t="s">
        <v>114</v>
      </c>
    </row>
    <row r="24" spans="2:33" ht="15" customHeight="1" thickBot="1" x14ac:dyDescent="0.45">
      <c r="E24" s="3"/>
      <c r="R24" s="146"/>
    </row>
    <row r="25" spans="2:33" ht="37.5" customHeight="1" thickTop="1" thickBot="1" x14ac:dyDescent="0.4">
      <c r="B25" s="287" t="s">
        <v>196</v>
      </c>
      <c r="C25" s="227" t="s">
        <v>34</v>
      </c>
      <c r="D25" s="243" t="str">
        <f>IF(H25&gt;0,"太枠の入力項目の全てに入力すると手数料を表示します。","")</f>
        <v>太枠の入力項目の全てに入力すると手数料を表示します。</v>
      </c>
      <c r="E25" s="228" t="str">
        <f>IF(H25&gt;0,"",SUM(E11:E22))</f>
        <v/>
      </c>
      <c r="G25" s="147" t="s">
        <v>173</v>
      </c>
      <c r="H25" s="148">
        <f>+IF(OR(C11="大規模の修繕・模様替え",C11="移転",C13="３号"),I22,H22)</f>
        <v>9</v>
      </c>
      <c r="L25" s="42" t="s">
        <v>133</v>
      </c>
      <c r="M25" s="42"/>
      <c r="P25" s="25"/>
      <c r="Q25" s="25"/>
      <c r="R25" s="115" t="s">
        <v>118</v>
      </c>
    </row>
    <row r="26" spans="2:33" ht="35.25" customHeight="1" thickTop="1" thickBot="1" x14ac:dyDescent="0.4">
      <c r="G26" s="40" t="s">
        <v>122</v>
      </c>
      <c r="K26" s="46">
        <v>1</v>
      </c>
      <c r="L26" s="46">
        <v>2</v>
      </c>
      <c r="M26" s="47">
        <v>3</v>
      </c>
      <c r="N26" s="47">
        <v>4</v>
      </c>
      <c r="O26" s="47">
        <v>5</v>
      </c>
      <c r="P26" s="48">
        <v>6</v>
      </c>
      <c r="Q26" s="25"/>
      <c r="R26" s="46">
        <v>1</v>
      </c>
      <c r="S26" s="46">
        <v>2</v>
      </c>
      <c r="T26" s="46">
        <v>3</v>
      </c>
      <c r="X26" s="149"/>
    </row>
    <row r="27" spans="2:33" ht="36" customHeight="1" thickBot="1" x14ac:dyDescent="0.45">
      <c r="B27" s="229" t="s">
        <v>61</v>
      </c>
      <c r="C27" s="6"/>
      <c r="D27" s="7"/>
      <c r="E27" s="8"/>
      <c r="G27" s="43" t="s">
        <v>121</v>
      </c>
      <c r="H27" s="44" t="e">
        <f>+MATCH(C30,U8:U11,0)</f>
        <v>#N/A</v>
      </c>
      <c r="K27" s="150" t="s">
        <v>29</v>
      </c>
      <c r="L27" s="56" t="s">
        <v>28</v>
      </c>
      <c r="M27" s="57" t="s">
        <v>65</v>
      </c>
      <c r="N27" s="57" t="s">
        <v>109</v>
      </c>
      <c r="O27" s="151" t="s">
        <v>110</v>
      </c>
      <c r="P27" s="59" t="s">
        <v>78</v>
      </c>
      <c r="Q27" s="25"/>
      <c r="R27" s="60"/>
      <c r="S27" s="61" t="s">
        <v>20</v>
      </c>
      <c r="T27" s="62" t="s">
        <v>45</v>
      </c>
    </row>
    <row r="28" spans="2:33" s="25" customFormat="1" ht="36" customHeight="1" thickTop="1" thickBot="1" x14ac:dyDescent="0.4">
      <c r="C28" s="293" t="s">
        <v>191</v>
      </c>
      <c r="D28" s="294"/>
      <c r="E28" s="221"/>
      <c r="G28" s="53" t="s">
        <v>129</v>
      </c>
      <c r="H28" s="152" t="e">
        <f>+MATCH(C31,S28:S30,0)</f>
        <v>#N/A</v>
      </c>
      <c r="K28" s="153">
        <v>1</v>
      </c>
      <c r="L28" s="73" t="s">
        <v>12</v>
      </c>
      <c r="M28" s="74">
        <v>29000</v>
      </c>
      <c r="N28" s="74">
        <v>30000</v>
      </c>
      <c r="O28" s="154">
        <v>30000</v>
      </c>
      <c r="P28" s="76"/>
      <c r="R28" s="72">
        <v>1</v>
      </c>
      <c r="S28" s="78" t="s">
        <v>21</v>
      </c>
      <c r="T28" s="79" t="s">
        <v>31</v>
      </c>
    </row>
    <row r="29" spans="2:33" s="25" customFormat="1" ht="30" customHeight="1" thickTop="1" thickBot="1" x14ac:dyDescent="0.45">
      <c r="B29" s="94"/>
      <c r="C29" s="212" t="s">
        <v>17</v>
      </c>
      <c r="D29" s="202" t="s">
        <v>38</v>
      </c>
      <c r="E29" s="203" t="s">
        <v>39</v>
      </c>
      <c r="G29" s="70" t="s">
        <v>27</v>
      </c>
      <c r="H29" s="71" t="e">
        <f>+MATCH(C32,L28:L32,0)</f>
        <v>#N/A</v>
      </c>
      <c r="K29" s="153">
        <v>2</v>
      </c>
      <c r="L29" s="73" t="s">
        <v>13</v>
      </c>
      <c r="M29" s="74">
        <v>37000</v>
      </c>
      <c r="N29" s="74">
        <v>37000</v>
      </c>
      <c r="O29" s="154">
        <v>37000</v>
      </c>
      <c r="P29" s="76"/>
      <c r="R29" s="72">
        <v>2</v>
      </c>
      <c r="S29" s="88" t="s">
        <v>22</v>
      </c>
      <c r="T29" s="89" t="s">
        <v>168</v>
      </c>
    </row>
    <row r="30" spans="2:33" s="25" customFormat="1" ht="69.75" customHeight="1" thickTop="1" thickBot="1" x14ac:dyDescent="0.45">
      <c r="B30" s="94" t="s">
        <v>37</v>
      </c>
      <c r="C30" s="205"/>
      <c r="D30" s="209" t="s">
        <v>188</v>
      </c>
      <c r="E30" s="207" t="str">
        <f>IF(OR(C31="不要",C30="",C32="",C33=""),"",+VLOOKUP(H31,K27:P32,6))</f>
        <v/>
      </c>
      <c r="G30" s="86" t="s">
        <v>92</v>
      </c>
      <c r="H30" s="87" t="e">
        <f>+VLOOKUP(H27,R16:T20,3)</f>
        <v>#N/A</v>
      </c>
      <c r="K30" s="153">
        <v>3</v>
      </c>
      <c r="L30" s="106" t="s">
        <v>14</v>
      </c>
      <c r="M30" s="107">
        <v>43000</v>
      </c>
      <c r="N30" s="107">
        <v>43000</v>
      </c>
      <c r="O30" s="155">
        <v>43000</v>
      </c>
      <c r="P30" s="97" t="s">
        <v>104</v>
      </c>
      <c r="R30" s="72">
        <v>3</v>
      </c>
      <c r="S30" s="156" t="s">
        <v>23</v>
      </c>
      <c r="T30" s="157" t="s">
        <v>30</v>
      </c>
    </row>
    <row r="31" spans="2:33" s="25" customFormat="1" ht="30" customHeight="1" thickBot="1" x14ac:dyDescent="0.45">
      <c r="B31" s="94" t="s">
        <v>20</v>
      </c>
      <c r="C31" s="208"/>
      <c r="D31" s="209"/>
      <c r="E31" s="304" t="str">
        <f>IF(OR(C31="不要",C30="",C32="",C33=""),"",H32)</f>
        <v/>
      </c>
      <c r="G31" s="95" t="s">
        <v>91</v>
      </c>
      <c r="H31" s="96" t="e">
        <f>+IF(C33="３号",3,H30)</f>
        <v>#N/A</v>
      </c>
      <c r="I31" s="104"/>
      <c r="J31" s="104"/>
      <c r="K31" s="158">
        <v>4</v>
      </c>
      <c r="L31" s="159"/>
      <c r="M31" s="160"/>
      <c r="N31" s="160"/>
      <c r="O31" s="161"/>
      <c r="P31" s="97" t="s">
        <v>105</v>
      </c>
      <c r="R31" s="162"/>
      <c r="S31" s="162"/>
      <c r="T31" s="163"/>
    </row>
    <row r="32" spans="2:33" s="25" customFormat="1" ht="30" customHeight="1" thickBot="1" x14ac:dyDescent="0.45">
      <c r="B32" s="94" t="s">
        <v>151</v>
      </c>
      <c r="C32" s="208"/>
      <c r="D32" s="209" t="str">
        <f>IF(C31="","",VLOOKUP(H28,R27:T30,3))</f>
        <v/>
      </c>
      <c r="E32" s="304"/>
      <c r="G32" s="100" t="s">
        <v>71</v>
      </c>
      <c r="H32" s="101" t="e">
        <f>+VLOOKUP(H29,K27:O32,H31)</f>
        <v>#N/A</v>
      </c>
      <c r="K32" s="164">
        <v>5</v>
      </c>
      <c r="L32" s="165"/>
      <c r="M32" s="166"/>
      <c r="N32" s="166"/>
      <c r="O32" s="167"/>
      <c r="P32" s="109" t="s">
        <v>106</v>
      </c>
    </row>
    <row r="33" spans="2:74" s="25" customFormat="1" ht="30" customHeight="1" thickBot="1" x14ac:dyDescent="0.45">
      <c r="B33" s="94" t="s">
        <v>0</v>
      </c>
      <c r="C33" s="210"/>
      <c r="D33" s="209" t="s">
        <v>100</v>
      </c>
      <c r="E33" s="305"/>
      <c r="G33" s="104"/>
      <c r="H33" s="104"/>
      <c r="M33" s="26"/>
      <c r="N33" s="26"/>
      <c r="O33" s="26"/>
      <c r="P33" s="26"/>
    </row>
    <row r="34" spans="2:74" ht="12.6" customHeight="1" thickTop="1" x14ac:dyDescent="0.4">
      <c r="G34" s="146"/>
      <c r="H34" s="26"/>
    </row>
    <row r="35" spans="2:74" ht="12" customHeight="1" thickBot="1" x14ac:dyDescent="0.45"/>
    <row r="36" spans="2:74" s="4" customFormat="1" ht="37.5" customHeight="1" thickTop="1" thickBot="1" x14ac:dyDescent="0.4">
      <c r="B36" s="287" t="s">
        <v>197</v>
      </c>
      <c r="C36" s="23"/>
      <c r="D36" s="244" t="str">
        <f>IF(OR(C31="",C30="",C32="",C33=""),"太枠の入力項目の全てに入力すると手数料を表示します。","")</f>
        <v>太枠の入力項目の全てに入力すると手数料を表示します。</v>
      </c>
      <c r="E36" s="228" t="str">
        <f>IF(E31="","",+E31)</f>
        <v/>
      </c>
      <c r="G36" s="25"/>
      <c r="H36" s="25"/>
      <c r="I36" s="25"/>
      <c r="J36" s="25"/>
      <c r="K36" s="25"/>
      <c r="L36" s="42" t="s">
        <v>132</v>
      </c>
      <c r="M36" s="42"/>
      <c r="N36" s="26"/>
      <c r="O36" s="26"/>
      <c r="P36" s="26"/>
      <c r="Q36" s="26"/>
      <c r="R36" s="115" t="s">
        <v>124</v>
      </c>
      <c r="S36" s="149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</row>
    <row r="37" spans="2:74" ht="35.25" customHeight="1" thickTop="1" thickBot="1" x14ac:dyDescent="0.4">
      <c r="G37" s="168" t="s">
        <v>172</v>
      </c>
      <c r="H37" s="145"/>
      <c r="K37" s="46">
        <v>1</v>
      </c>
      <c r="L37" s="46">
        <v>2</v>
      </c>
      <c r="M37" s="47">
        <v>3</v>
      </c>
      <c r="N37" s="47">
        <v>4</v>
      </c>
      <c r="O37" s="47">
        <v>5</v>
      </c>
      <c r="P37" s="48">
        <v>6</v>
      </c>
      <c r="R37" s="46">
        <v>1</v>
      </c>
      <c r="S37" s="46">
        <v>2</v>
      </c>
      <c r="T37" s="46">
        <v>3</v>
      </c>
      <c r="AH37" s="85"/>
    </row>
    <row r="38" spans="2:74" s="4" customFormat="1" ht="35.25" customHeight="1" thickBot="1" x14ac:dyDescent="0.45">
      <c r="B38" s="229" t="s">
        <v>67</v>
      </c>
      <c r="C38" s="18"/>
      <c r="D38" s="19"/>
      <c r="E38" s="24"/>
      <c r="G38" s="169" t="s">
        <v>115</v>
      </c>
      <c r="H38" s="44" t="str">
        <f>+IF(C42="非住宅〔上記以外〕","不要","実施")</f>
        <v>実施</v>
      </c>
      <c r="I38" s="25"/>
      <c r="J38" s="25"/>
      <c r="K38" s="55" t="s">
        <v>29</v>
      </c>
      <c r="L38" s="56" t="s">
        <v>28</v>
      </c>
      <c r="M38" s="57" t="s">
        <v>65</v>
      </c>
      <c r="N38" s="57" t="s">
        <v>109</v>
      </c>
      <c r="O38" s="58" t="s">
        <v>111</v>
      </c>
      <c r="P38" s="59" t="s">
        <v>78</v>
      </c>
      <c r="Q38" s="26"/>
      <c r="R38" s="60"/>
      <c r="S38" s="125" t="s">
        <v>20</v>
      </c>
      <c r="T38" s="62" t="s">
        <v>45</v>
      </c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8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</row>
    <row r="39" spans="2:74" ht="12" customHeight="1" thickTop="1" x14ac:dyDescent="0.4">
      <c r="B39" s="9"/>
      <c r="E39" s="10"/>
      <c r="G39" s="170" t="s">
        <v>20</v>
      </c>
      <c r="H39" s="152" t="str">
        <f>+IF(OR(C43="移転",C43="大規模の修繕・模様替え"),"不要","実施")</f>
        <v>実施</v>
      </c>
      <c r="K39" s="72">
        <v>1</v>
      </c>
      <c r="L39" s="73" t="s">
        <v>15</v>
      </c>
      <c r="M39" s="74">
        <v>19000</v>
      </c>
      <c r="N39" s="74">
        <v>26000</v>
      </c>
      <c r="O39" s="74">
        <v>28000</v>
      </c>
      <c r="P39" s="76"/>
      <c r="R39" s="72">
        <v>1</v>
      </c>
      <c r="S39" s="78" t="s">
        <v>21</v>
      </c>
      <c r="T39" s="79" t="s">
        <v>31</v>
      </c>
      <c r="AH39" s="85"/>
    </row>
    <row r="40" spans="2:74" s="25" customFormat="1" ht="33" customHeight="1" thickBot="1" x14ac:dyDescent="0.45">
      <c r="B40" s="14" t="s">
        <v>32</v>
      </c>
      <c r="C40" s="293" t="s">
        <v>191</v>
      </c>
      <c r="D40" s="294"/>
      <c r="E40" s="200"/>
      <c r="G40" s="171" t="s">
        <v>35</v>
      </c>
      <c r="H40" s="71" t="str">
        <f>+IF(OR(C44="30㎡以内",C44="30㎡超100㎡以内"),"不要","実施")</f>
        <v>実施</v>
      </c>
      <c r="K40" s="72">
        <v>2</v>
      </c>
      <c r="L40" s="73" t="s">
        <v>11</v>
      </c>
      <c r="M40" s="74">
        <v>28000</v>
      </c>
      <c r="N40" s="74">
        <v>30000</v>
      </c>
      <c r="O40" s="74">
        <v>32000</v>
      </c>
      <c r="P40" s="76"/>
      <c r="Q40" s="26"/>
      <c r="R40" s="72">
        <v>2</v>
      </c>
      <c r="S40" s="88" t="s">
        <v>22</v>
      </c>
      <c r="T40" s="89" t="s">
        <v>149</v>
      </c>
      <c r="U40" s="172"/>
    </row>
    <row r="41" spans="2:74" s="25" customFormat="1" ht="30" customHeight="1" thickTop="1" thickBot="1" x14ac:dyDescent="0.45">
      <c r="B41" s="94"/>
      <c r="C41" s="212" t="s">
        <v>17</v>
      </c>
      <c r="D41" s="202" t="s">
        <v>38</v>
      </c>
      <c r="E41" s="203" t="s">
        <v>39</v>
      </c>
      <c r="G41" s="173" t="s">
        <v>142</v>
      </c>
      <c r="H41" s="174" t="str">
        <f>+IF(AND(H38="実施",H39="実施",H40="実施"),"実施","不要")</f>
        <v>実施</v>
      </c>
      <c r="K41" s="72">
        <v>3</v>
      </c>
      <c r="L41" s="73" t="s">
        <v>12</v>
      </c>
      <c r="M41" s="74">
        <v>34000</v>
      </c>
      <c r="N41" s="74">
        <v>42000</v>
      </c>
      <c r="O41" s="74">
        <v>44000</v>
      </c>
      <c r="P41" s="97" t="s">
        <v>104</v>
      </c>
      <c r="Q41" s="26"/>
      <c r="R41" s="72">
        <v>3</v>
      </c>
      <c r="S41" s="88" t="s">
        <v>23</v>
      </c>
      <c r="T41" s="98" t="s">
        <v>30</v>
      </c>
    </row>
    <row r="42" spans="2:74" s="25" customFormat="1" ht="30" customHeight="1" thickTop="1" thickBot="1" x14ac:dyDescent="0.4">
      <c r="B42" s="94" t="s">
        <v>37</v>
      </c>
      <c r="C42" s="205"/>
      <c r="D42" s="222" t="str">
        <f>+IF(C42="長屋・共同住宅","長屋・共同住宅の棟内に店舗等住宅以外の用途がある場合は、非住宅を選択ください。","")</f>
        <v/>
      </c>
      <c r="E42" s="207" t="str">
        <f>IF(OR(C45="",C42="",C43="",C44="",C46=""),"",+VLOOKUP(H49,K38:P43,6))</f>
        <v/>
      </c>
      <c r="G42" s="147" t="s">
        <v>117</v>
      </c>
      <c r="H42" s="266" t="str">
        <f>+IF(OR(C42="",C43="",C44=""),"",H41)</f>
        <v/>
      </c>
      <c r="K42" s="72">
        <v>4</v>
      </c>
      <c r="L42" s="73" t="s">
        <v>13</v>
      </c>
      <c r="M42" s="74">
        <v>41000</v>
      </c>
      <c r="N42" s="74">
        <v>50000</v>
      </c>
      <c r="O42" s="74">
        <v>52000</v>
      </c>
      <c r="P42" s="97" t="s">
        <v>105</v>
      </c>
      <c r="Q42" s="26"/>
      <c r="R42" s="72">
        <v>4</v>
      </c>
      <c r="S42" s="88" t="s">
        <v>24</v>
      </c>
      <c r="T42" s="89" t="s">
        <v>146</v>
      </c>
      <c r="V42" s="149"/>
    </row>
    <row r="43" spans="2:74" s="25" customFormat="1" ht="30" customHeight="1" thickTop="1" thickBot="1" x14ac:dyDescent="0.45">
      <c r="B43" s="94" t="s">
        <v>20</v>
      </c>
      <c r="C43" s="208"/>
      <c r="D43" s="209"/>
      <c r="E43" s="304" t="str">
        <f>IF(OR(C45="",C42="",C43="",C44="",C46=""),"",H55)</f>
        <v/>
      </c>
      <c r="G43" s="298" t="s">
        <v>143</v>
      </c>
      <c r="H43" s="299"/>
      <c r="K43" s="105">
        <v>5</v>
      </c>
      <c r="L43" s="106" t="s">
        <v>14</v>
      </c>
      <c r="M43" s="107">
        <v>51000</v>
      </c>
      <c r="N43" s="107">
        <v>60000</v>
      </c>
      <c r="O43" s="107">
        <v>62000</v>
      </c>
      <c r="P43" s="109" t="s">
        <v>106</v>
      </c>
      <c r="Q43" s="26"/>
      <c r="R43" s="105">
        <v>5</v>
      </c>
      <c r="S43" s="110" t="s">
        <v>77</v>
      </c>
      <c r="T43" s="111" t="s">
        <v>147</v>
      </c>
    </row>
    <row r="44" spans="2:74" s="25" customFormat="1" ht="30" customHeight="1" thickBot="1" x14ac:dyDescent="0.4">
      <c r="B44" s="94" t="s">
        <v>151</v>
      </c>
      <c r="C44" s="208"/>
      <c r="D44" s="209" t="str">
        <f>IF(C43="","",VLOOKUP(H46,R38:T43,3))</f>
        <v/>
      </c>
      <c r="E44" s="304"/>
      <c r="G44" s="40" t="s">
        <v>123</v>
      </c>
      <c r="L44" s="42" t="s">
        <v>131</v>
      </c>
      <c r="M44" s="42"/>
      <c r="N44" s="26"/>
      <c r="O44" s="26"/>
      <c r="P44" s="26"/>
      <c r="Q44" s="26"/>
    </row>
    <row r="45" spans="2:74" s="25" customFormat="1" ht="30" customHeight="1" thickBot="1" x14ac:dyDescent="0.45">
      <c r="B45" s="94" t="s">
        <v>61</v>
      </c>
      <c r="C45" s="208"/>
      <c r="D45" s="245" t="str">
        <f>+IF(AND(C45="実施済み",H41="不要"),"←　用途、工事種別、面積区分を確認ください。　　　　　　　　　　「不要」ではありませんか。","")</f>
        <v/>
      </c>
      <c r="E45" s="304"/>
      <c r="G45" s="43" t="s">
        <v>121</v>
      </c>
      <c r="H45" s="44" t="e">
        <f>+MATCH(C42,S17:S20,0)</f>
        <v>#N/A</v>
      </c>
      <c r="K45" s="175">
        <v>1</v>
      </c>
      <c r="L45" s="46">
        <v>2</v>
      </c>
      <c r="M45" s="47">
        <v>3</v>
      </c>
      <c r="N45" s="47">
        <v>4</v>
      </c>
      <c r="O45" s="47">
        <v>5</v>
      </c>
      <c r="P45" s="26"/>
      <c r="Q45" s="26"/>
    </row>
    <row r="46" spans="2:74" s="25" customFormat="1" ht="30" customHeight="1" thickBot="1" x14ac:dyDescent="0.45">
      <c r="B46" s="94" t="s">
        <v>0</v>
      </c>
      <c r="C46" s="210"/>
      <c r="D46" s="209" t="s">
        <v>100</v>
      </c>
      <c r="E46" s="305"/>
      <c r="G46" s="53" t="s">
        <v>129</v>
      </c>
      <c r="H46" s="54" t="e">
        <f>+MATCH(C43,S39:S43,0)</f>
        <v>#N/A</v>
      </c>
      <c r="K46" s="55" t="s">
        <v>29</v>
      </c>
      <c r="L46" s="56" t="s">
        <v>28</v>
      </c>
      <c r="M46" s="57" t="s">
        <v>65</v>
      </c>
      <c r="N46" s="57" t="s">
        <v>109</v>
      </c>
      <c r="O46" s="176" t="s">
        <v>111</v>
      </c>
      <c r="P46" s="26"/>
      <c r="Q46" s="26"/>
    </row>
    <row r="47" spans="2:74" s="25" customFormat="1" ht="30" customHeight="1" thickTop="1" thickBot="1" x14ac:dyDescent="0.45">
      <c r="B47" s="14" t="s">
        <v>33</v>
      </c>
      <c r="C47" s="46"/>
      <c r="E47" s="223" t="s">
        <v>103</v>
      </c>
      <c r="G47" s="177" t="s">
        <v>27</v>
      </c>
      <c r="H47" s="178" t="e">
        <f>+MATCH(C44,L39:L43,0)</f>
        <v>#N/A</v>
      </c>
      <c r="K47" s="72">
        <v>1</v>
      </c>
      <c r="L47" s="73" t="s">
        <v>15</v>
      </c>
      <c r="M47" s="179" t="s">
        <v>153</v>
      </c>
      <c r="N47" s="179" t="s">
        <v>152</v>
      </c>
      <c r="O47" s="180" t="s">
        <v>152</v>
      </c>
      <c r="P47" s="26"/>
      <c r="Q47" s="26"/>
    </row>
    <row r="48" spans="2:74" s="25" customFormat="1" ht="30" customHeight="1" thickTop="1" thickBot="1" x14ac:dyDescent="0.45">
      <c r="B48" s="94"/>
      <c r="C48" s="212" t="s">
        <v>17</v>
      </c>
      <c r="D48" s="202" t="s">
        <v>38</v>
      </c>
      <c r="E48" s="203" t="s">
        <v>39</v>
      </c>
      <c r="G48" s="86" t="s">
        <v>89</v>
      </c>
      <c r="H48" s="87" t="e">
        <f>+VLOOKUP(H45,R15:T20,3)</f>
        <v>#N/A</v>
      </c>
      <c r="K48" s="72">
        <v>2</v>
      </c>
      <c r="L48" s="73" t="s">
        <v>11</v>
      </c>
      <c r="M48" s="179" t="s">
        <v>152</v>
      </c>
      <c r="N48" s="179" t="s">
        <v>152</v>
      </c>
      <c r="O48" s="180" t="s">
        <v>152</v>
      </c>
      <c r="P48" s="26"/>
      <c r="Q48" s="26"/>
    </row>
    <row r="49" spans="2:74" s="25" customFormat="1" ht="30" customHeight="1" thickTop="1" thickBot="1" x14ac:dyDescent="0.45">
      <c r="B49" s="94" t="s">
        <v>86</v>
      </c>
      <c r="C49" s="224" t="str">
        <f>IF(C42="","",+C42)</f>
        <v/>
      </c>
      <c r="D49" s="209" t="str">
        <f>IF(OR(C43="大規模の修繕・模様替え",C43="移転",C46="３号"),"省エネ基準適合検査　対象外　　　　　　　　　　　　　　　（３号建築物、大規模の修繕・模様替え、移転）","")</f>
        <v/>
      </c>
      <c r="E49" s="214" t="str">
        <f>IF(OR(C42="",C43="大規模の修繕・模様替え",C43="移転",C46="３号"),"",H62)</f>
        <v/>
      </c>
      <c r="G49" s="95" t="s">
        <v>90</v>
      </c>
      <c r="H49" s="96" t="e">
        <f>+IF(OR(C43="大規模の修繕・模様替え",C43="移転",C46="３号"),3,H48)</f>
        <v>#N/A</v>
      </c>
      <c r="K49" s="72">
        <v>3</v>
      </c>
      <c r="L49" s="73" t="s">
        <v>12</v>
      </c>
      <c r="M49" s="74">
        <v>31000</v>
      </c>
      <c r="N49" s="74">
        <v>41000</v>
      </c>
      <c r="O49" s="181">
        <v>42000</v>
      </c>
      <c r="P49" s="26"/>
      <c r="Q49" s="26"/>
    </row>
    <row r="50" spans="2:74" s="25" customFormat="1" ht="30" customHeight="1" thickTop="1" thickBot="1" x14ac:dyDescent="0.45">
      <c r="B50" s="94" t="s">
        <v>73</v>
      </c>
      <c r="C50" s="225"/>
      <c r="D50" s="209" t="s">
        <v>75</v>
      </c>
      <c r="E50" s="226" t="str">
        <f>IF(C50="","",+IF(C50="対象地域内（離島）",M57,0))</f>
        <v/>
      </c>
      <c r="G50" s="100" t="s">
        <v>74</v>
      </c>
      <c r="H50" s="101" t="e">
        <f>+VLOOKUP(H47,K38:O43,H49)</f>
        <v>#N/A</v>
      </c>
      <c r="K50" s="72">
        <v>4</v>
      </c>
      <c r="L50" s="73" t="s">
        <v>13</v>
      </c>
      <c r="M50" s="74">
        <v>40000</v>
      </c>
      <c r="N50" s="74">
        <v>49000</v>
      </c>
      <c r="O50" s="181">
        <v>51000</v>
      </c>
      <c r="P50" s="26"/>
      <c r="Q50" s="26"/>
    </row>
    <row r="51" spans="2:74" ht="15" customHeight="1" thickTop="1" thickBot="1" x14ac:dyDescent="0.45">
      <c r="K51" s="105">
        <v>5</v>
      </c>
      <c r="L51" s="106" t="s">
        <v>14</v>
      </c>
      <c r="M51" s="107">
        <v>46000</v>
      </c>
      <c r="N51" s="107">
        <v>59000</v>
      </c>
      <c r="O51" s="182">
        <v>61000</v>
      </c>
    </row>
    <row r="52" spans="2:74" ht="15" customHeight="1" thickBot="1" x14ac:dyDescent="0.4">
      <c r="G52" s="40" t="s">
        <v>72</v>
      </c>
      <c r="H52" s="145"/>
    </row>
    <row r="53" spans="2:74" s="4" customFormat="1" ht="37.5" customHeight="1" thickTop="1" thickBot="1" x14ac:dyDescent="0.45">
      <c r="B53" s="287" t="s">
        <v>198</v>
      </c>
      <c r="C53" s="227" t="s">
        <v>34</v>
      </c>
      <c r="D53" s="243" t="str">
        <f>IF(H58&gt;0,"太枠の入力項目の全てに入力すると手数料を表示します。","")</f>
        <v>太枠の入力項目の全てに入力すると手数料を表示します。</v>
      </c>
      <c r="E53" s="228" t="str">
        <f>IF(H58&gt;0,"",+SUM(E43:E50))</f>
        <v/>
      </c>
      <c r="G53" s="100" t="s">
        <v>74</v>
      </c>
      <c r="H53" s="101" t="e">
        <f>+VLOOKUP(H47,K46:O51,H49)</f>
        <v>#N/A</v>
      </c>
      <c r="I53" s="25"/>
      <c r="J53" s="25"/>
      <c r="K53" s="25"/>
      <c r="L53" s="25"/>
      <c r="M53" s="26"/>
      <c r="N53" s="26"/>
      <c r="O53" s="26"/>
      <c r="P53" s="26"/>
      <c r="Q53" s="26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</row>
    <row r="54" spans="2:74" ht="20.25" thickTop="1" thickBot="1" x14ac:dyDescent="0.45">
      <c r="G54" s="183" t="s">
        <v>76</v>
      </c>
      <c r="L54" s="38" t="s">
        <v>62</v>
      </c>
    </row>
    <row r="55" spans="2:74" ht="52.9" customHeight="1" thickTop="1" thickBot="1" x14ac:dyDescent="0.45">
      <c r="B55" s="231" t="s">
        <v>179</v>
      </c>
      <c r="C55" s="230"/>
      <c r="D55" s="289" t="s">
        <v>190</v>
      </c>
      <c r="E55" s="290"/>
      <c r="G55" s="184" t="s">
        <v>174</v>
      </c>
      <c r="H55" s="185" t="e">
        <f>+IF(C45="不要",H50,H53)</f>
        <v>#N/A</v>
      </c>
      <c r="L55" s="186" t="s">
        <v>63</v>
      </c>
      <c r="M55" s="187">
        <v>5000</v>
      </c>
    </row>
    <row r="56" spans="2:74" ht="35.450000000000003" customHeight="1" thickTop="1" thickBot="1" x14ac:dyDescent="0.4">
      <c r="B56" s="291" t="s">
        <v>176</v>
      </c>
      <c r="C56" s="285" t="str">
        <f>IF(+C10="","",C10)</f>
        <v/>
      </c>
      <c r="D56" s="274" t="str">
        <f>IF(OR(C12="",C13=""),"",C12&amp;":"&amp;C13&amp;"建築物")</f>
        <v/>
      </c>
      <c r="E56" s="276" t="str">
        <f>+H75</f>
        <v/>
      </c>
      <c r="G56" s="188" t="s">
        <v>87</v>
      </c>
      <c r="H56" s="189"/>
      <c r="L56" s="190" t="s">
        <v>64</v>
      </c>
      <c r="M56" s="191">
        <v>10000</v>
      </c>
    </row>
    <row r="57" spans="2:74" ht="35.450000000000003" customHeight="1" thickBot="1" x14ac:dyDescent="0.45">
      <c r="B57" s="292"/>
      <c r="C57" s="279" t="str">
        <f>IF(+C11="","",C11)</f>
        <v/>
      </c>
      <c r="D57" s="275"/>
      <c r="E57" s="277"/>
      <c r="G57" s="192" t="s">
        <v>36</v>
      </c>
      <c r="H57" s="193">
        <f>+COUNTBLANK(C45:C46)+COUNTBLANK(C50)</f>
        <v>3</v>
      </c>
      <c r="L57" s="190" t="s">
        <v>66</v>
      </c>
      <c r="M57" s="191">
        <v>15000</v>
      </c>
    </row>
    <row r="58" spans="2:74" ht="70.900000000000006" customHeight="1" thickTop="1" thickBot="1" x14ac:dyDescent="0.45">
      <c r="B58" s="273" t="s">
        <v>177</v>
      </c>
      <c r="C58" s="233" t="str">
        <f>IF(+H65=0,"不要",+IF(H66=TRUE,"","確認申請と中間・完了検査の　　　　　　　　　　入力項目を確認ください"))</f>
        <v/>
      </c>
      <c r="D58" s="267" t="str">
        <f>IF(OR(H70=TRUE,H72=TRUE),D30,"中間・完了検査の入力項目を確認ください、　　　　　　　　　　　中間検査「不要」の場合は中間検査の入力項目を削除ください")</f>
        <v>中間・完了検査の入力項目を確認ください、　　　　　　　　　　　中間検査「不要」の場合は中間検査の入力項目を削除ください</v>
      </c>
      <c r="E58" s="278" t="str">
        <f>+H76</f>
        <v/>
      </c>
      <c r="G58" s="147" t="s">
        <v>173</v>
      </c>
      <c r="H58" s="148">
        <f>+H57</f>
        <v>3</v>
      </c>
    </row>
    <row r="59" spans="2:74" ht="78.599999999999994" customHeight="1" thickTop="1" thickBot="1" x14ac:dyDescent="0.45">
      <c r="B59" s="273" t="s">
        <v>178</v>
      </c>
      <c r="C59" s="233" t="str">
        <f>+IF(H67=TRUE,"","確認申請と完了検査の　　　　　　　　　入力項目を確認ください")</f>
        <v/>
      </c>
      <c r="D59" s="280"/>
      <c r="E59" s="276" t="str">
        <f>+H77</f>
        <v/>
      </c>
    </row>
    <row r="60" spans="2:74" ht="76.900000000000006" customHeight="1" thickBot="1" x14ac:dyDescent="0.45">
      <c r="B60" s="281" t="s">
        <v>175</v>
      </c>
      <c r="C60" s="282"/>
      <c r="D60" s="283"/>
      <c r="E60" s="284" t="str">
        <f>IF(OR(E56="",E59=""),"",H78)</f>
        <v/>
      </c>
      <c r="G60" s="194" t="s">
        <v>98</v>
      </c>
    </row>
    <row r="61" spans="2:74" ht="32.25" thickTop="1" x14ac:dyDescent="0.4">
      <c r="E61" s="288" t="s">
        <v>199</v>
      </c>
      <c r="G61" s="195" t="s">
        <v>96</v>
      </c>
      <c r="H61" s="196" t="e">
        <f>+VLOOKUP(H45,R15:U20,4)</f>
        <v>#N/A</v>
      </c>
    </row>
    <row r="62" spans="2:74" ht="43.5" customHeight="1" thickBot="1" x14ac:dyDescent="0.45">
      <c r="D62" s="11"/>
      <c r="G62" s="197" t="s">
        <v>97</v>
      </c>
      <c r="H62" s="198" t="e">
        <f>+IF(H61=1,M55,M56)</f>
        <v>#N/A</v>
      </c>
    </row>
    <row r="63" spans="2:74" ht="19.5" thickTop="1" x14ac:dyDescent="0.4"/>
    <row r="64" spans="2:74" ht="19.5" thickBot="1" x14ac:dyDescent="0.45">
      <c r="G64" s="145" t="s">
        <v>180</v>
      </c>
      <c r="H64" s="145"/>
    </row>
    <row r="65" spans="7:8" ht="32.25" thickBot="1" x14ac:dyDescent="0.45">
      <c r="G65" s="234" t="s">
        <v>192</v>
      </c>
      <c r="H65" s="232">
        <f>+IF(C10=U11,0,IF(C45="不要",0,1))</f>
        <v>1</v>
      </c>
    </row>
    <row r="66" spans="7:8" ht="19.5" thickTop="1" x14ac:dyDescent="0.4">
      <c r="G66" s="235" t="s">
        <v>181</v>
      </c>
      <c r="H66" s="236" t="b">
        <f>+AND(C10=C30,C11=C31,C12=C32,C13=C33)</f>
        <v>1</v>
      </c>
    </row>
    <row r="67" spans="7:8" ht="19.5" thickBot="1" x14ac:dyDescent="0.45">
      <c r="G67" s="197" t="s">
        <v>182</v>
      </c>
      <c r="H67" s="237" t="b">
        <f>+AND(C10=C42,C11=C43,C12=C44,C13=C46)</f>
        <v>1</v>
      </c>
    </row>
    <row r="68" spans="7:8" ht="19.5" thickTop="1" x14ac:dyDescent="0.4"/>
    <row r="69" spans="7:8" ht="19.5" thickBot="1" x14ac:dyDescent="0.45">
      <c r="G69" s="145" t="s">
        <v>186</v>
      </c>
      <c r="H69" s="145"/>
    </row>
    <row r="70" spans="7:8" x14ac:dyDescent="0.4">
      <c r="G70" s="169" t="s">
        <v>193</v>
      </c>
      <c r="H70" s="44" t="b">
        <f>AND(C58="不要",C30="",C31="",C32="",C33="")</f>
        <v>0</v>
      </c>
    </row>
    <row r="71" spans="7:8" x14ac:dyDescent="0.4">
      <c r="G71" s="170" t="s">
        <v>187</v>
      </c>
      <c r="H71" s="152">
        <f>+COUNTBLANK(C30:C33)</f>
        <v>4</v>
      </c>
    </row>
    <row r="72" spans="7:8" ht="19.5" thickBot="1" x14ac:dyDescent="0.45">
      <c r="G72" s="268" t="s">
        <v>194</v>
      </c>
      <c r="H72" s="269" t="b">
        <f>AND(C58&lt;&gt;"不要",H71=0)</f>
        <v>0</v>
      </c>
    </row>
    <row r="74" spans="7:8" ht="27" customHeight="1" thickBot="1" x14ac:dyDescent="0.45">
      <c r="G74" s="145" t="s">
        <v>189</v>
      </c>
      <c r="H74" s="145"/>
    </row>
    <row r="75" spans="7:8" x14ac:dyDescent="0.4">
      <c r="G75" s="169" t="s">
        <v>16</v>
      </c>
      <c r="H75" s="270" t="str">
        <f>+E25</f>
        <v/>
      </c>
    </row>
    <row r="76" spans="7:8" x14ac:dyDescent="0.4">
      <c r="G76" s="170" t="s">
        <v>183</v>
      </c>
      <c r="H76" s="271" t="str">
        <f>IF(+H65=0,"－",+IF(H66=TRUE,+E36,"－"))</f>
        <v/>
      </c>
    </row>
    <row r="77" spans="7:8" x14ac:dyDescent="0.4">
      <c r="G77" s="170" t="s">
        <v>184</v>
      </c>
      <c r="H77" s="271" t="str">
        <f>+IF(H67=TRUE,E53,"")</f>
        <v/>
      </c>
    </row>
    <row r="78" spans="7:8" ht="19.5" thickBot="1" x14ac:dyDescent="0.45">
      <c r="G78" s="268" t="s">
        <v>185</v>
      </c>
      <c r="H78" s="272" t="e">
        <f>IF(+H65=0,E56+E59,+IF(H66=TRUE,E56+E58+E59,E56+E59))</f>
        <v>#VALUE!</v>
      </c>
    </row>
  </sheetData>
  <sheetProtection algorithmName="SHA-512" hashValue="xbIBSP/QIU9BBkP0z1wtlPJPaPveVJ/h+SnpeYNSVkppYtNHeP0DQTXY80l5Rce/HPBbxdhWFCJdVOIuRRvQKA==" saltValue="qe7KMtiCTAUKEjXabjC/mw==" spinCount="100000" sheet="1" selectLockedCells="1"/>
  <mergeCells count="17">
    <mergeCell ref="G1:I1"/>
    <mergeCell ref="B17:B18"/>
    <mergeCell ref="C17:C18"/>
    <mergeCell ref="E17:E18"/>
    <mergeCell ref="G12:H13"/>
    <mergeCell ref="B1:C1"/>
    <mergeCell ref="AD5:AG5"/>
    <mergeCell ref="G19:I19"/>
    <mergeCell ref="E11:E13"/>
    <mergeCell ref="E43:E46"/>
    <mergeCell ref="E31:E33"/>
    <mergeCell ref="D55:E55"/>
    <mergeCell ref="B56:B57"/>
    <mergeCell ref="C28:D28"/>
    <mergeCell ref="C40:D40"/>
    <mergeCell ref="L2:O2"/>
    <mergeCell ref="G43:H43"/>
  </mergeCells>
  <phoneticPr fontId="2"/>
  <conditionalFormatting sqref="C17:C18">
    <cfRule type="expression" dxfId="6" priority="6">
      <formula>OR(C11="大規模の修繕・模様替え",C11="移転",C13="３号")</formula>
    </cfRule>
  </conditionalFormatting>
  <conditionalFormatting sqref="D17">
    <cfRule type="expression" dxfId="5" priority="5">
      <formula>OR(C11="大規模の修繕・模様替え",C11="移転",C13="３号")</formula>
    </cfRule>
  </conditionalFormatting>
  <conditionalFormatting sqref="D18">
    <cfRule type="expression" dxfId="4" priority="4">
      <formula>OR(C11="大規模の修繕・模様替え",C11="移転",C13="３号")</formula>
    </cfRule>
  </conditionalFormatting>
  <conditionalFormatting sqref="E17:E18">
    <cfRule type="expression" dxfId="3" priority="9">
      <formula>$C$17="省エネ適判等"</formula>
    </cfRule>
    <cfRule type="expression" dxfId="2" priority="10">
      <formula>OR(C11="大規模の修繕・模様替え",C11="移転",C13="３号")</formula>
    </cfRule>
  </conditionalFormatting>
  <conditionalFormatting sqref="E49 E56:E57">
    <cfRule type="expression" dxfId="1" priority="12">
      <formula>OR(C43="大規模の修繕・模様替え",C43="移転",C46="３号")</formula>
    </cfRule>
  </conditionalFormatting>
  <conditionalFormatting sqref="E58:E59">
    <cfRule type="expression" dxfId="0" priority="14">
      <formula>OR(C51="大規模の修繕・模様替え",C51="移転",C54="３号")</formula>
    </cfRule>
  </conditionalFormatting>
  <dataValidations count="17">
    <dataValidation type="list" allowBlank="1" showInputMessage="1" showErrorMessage="1" sqref="C10 C42" xr:uid="{FD8231B1-E867-4A93-A49F-88CF4D2B056D}">
      <formula1>$U$8:$U$11</formula1>
    </dataValidation>
    <dataValidation type="list" allowBlank="1" showInputMessage="1" showErrorMessage="1" sqref="C13 C46 C33" xr:uid="{86466301-9365-4626-B7EA-A5246B299AA8}">
      <formula1>$V$8:$V$9</formula1>
    </dataValidation>
    <dataValidation type="list" allowBlank="1" showInputMessage="1" showErrorMessage="1" sqref="C19" xr:uid="{46F01C13-3817-4C89-A847-BE75BA3A147A}">
      <formula1>INDIRECT($H$18)</formula1>
    </dataValidation>
    <dataValidation type="list" allowBlank="1" showInputMessage="1" showErrorMessage="1" sqref="C20" xr:uid="{B831921C-FA81-42CC-ABD8-F0744BBDD5DA}">
      <formula1>$Y$8:$Y$9</formula1>
    </dataValidation>
    <dataValidation type="list" allowBlank="1" showInputMessage="1" showErrorMessage="1" sqref="C21" xr:uid="{2009796A-EAEE-4226-BF8C-F768AF0F22DC}">
      <formula1>$Z$8:$Z$9</formula1>
    </dataValidation>
    <dataValidation type="list" allowBlank="1" showInputMessage="1" showErrorMessage="1" sqref="C16" xr:uid="{D72A8B86-91FD-4F6A-976D-068C3F0F5980}">
      <formula1>$W$8:$W$9</formula1>
    </dataValidation>
    <dataValidation type="list" allowBlank="1" showInputMessage="1" showErrorMessage="1" sqref="C11 C43" xr:uid="{8D5BFD8A-F8FA-4299-A24D-4EB1C1787F52}">
      <formula1>$S$8:$S$12</formula1>
    </dataValidation>
    <dataValidation type="list" allowBlank="1" showInputMessage="1" showErrorMessage="1" sqref="C43" xr:uid="{A698E038-2030-4B3B-95F1-BD7F6801A96A}">
      <formula1>"一戸建て専用住宅_,併用・兼用住宅〔戸建て〕_,長屋・共同住宅_,非住宅〔上記以外〕_"</formula1>
    </dataValidation>
    <dataValidation type="list" allowBlank="1" showInputMessage="1" showErrorMessage="1" sqref="C45" xr:uid="{DB004E3A-4685-4808-8CC3-A53767EBDBA1}">
      <formula1>INDIRECT($H$42)</formula1>
    </dataValidation>
    <dataValidation type="list" allowBlank="1" showInputMessage="1" showErrorMessage="1" sqref="C30" xr:uid="{43E97F0D-ED3C-46E5-A800-D7023AED6F3E}">
      <formula1>$U$8:$U$10</formula1>
    </dataValidation>
    <dataValidation type="list" allowBlank="1" showInputMessage="1" showErrorMessage="1" sqref="C31" xr:uid="{52ABA655-CA13-4F7D-8210-9833382805F1}">
      <formula1>$S$8:$S$10</formula1>
    </dataValidation>
    <dataValidation type="list" allowBlank="1" showInputMessage="1" showErrorMessage="1" sqref="C17:C18" xr:uid="{83975F7D-C0C6-4301-81A0-E3203F467157}">
      <formula1>INDIRECT($H$15)</formula1>
    </dataValidation>
    <dataValidation type="list" allowBlank="1" showInputMessage="1" showErrorMessage="1" sqref="C50" xr:uid="{08F2327F-53FE-40F4-90FE-12E5C581D2D9}">
      <formula1>$AB$8:$AB$9</formula1>
    </dataValidation>
    <dataValidation type="list" allowBlank="1" showInputMessage="1" showErrorMessage="1" sqref="C12" xr:uid="{82C18B5D-AD7F-427E-9D38-1A467AF9C0EB}">
      <formula1>$L$8:$L$12</formula1>
    </dataValidation>
    <dataValidation type="list" allowBlank="1" showInputMessage="1" showErrorMessage="1" sqref="C32" xr:uid="{F4B60A0B-E755-48F1-8F4D-21341E5B59A2}">
      <formula1>$L$28:$L$30</formula1>
    </dataValidation>
    <dataValidation type="list" allowBlank="1" showInputMessage="1" showErrorMessage="1" sqref="C44" xr:uid="{52C38497-1F39-481F-8238-05405C04CE5A}">
      <formula1>$L$39:$L$43</formula1>
    </dataValidation>
    <dataValidation type="list" allowBlank="1" showInputMessage="1" showErrorMessage="1" sqref="C44" xr:uid="{2FE94F85-968D-4DA0-BDE6-EE1FDC42847F}">
      <formula1>$L$39:$L$42</formula1>
    </dataValidation>
  </dataValidations>
  <pageMargins left="1.1023622047244095" right="0.51181102362204722" top="0.55118110236220474" bottom="0.55118110236220474" header="0.11811023622047245" footer="0.11811023622047245"/>
  <pageSetup paperSize="9" scale="76" fitToHeight="2" orientation="portrait" r:id="rId1"/>
  <rowBreaks count="2" manualBreakCount="2">
    <brk id="26" min="1" max="4" man="1"/>
    <brk id="54" min="1" max="4" man="1"/>
  </rowBreaks>
  <ignoredErrors>
    <ignoredError sqref="C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確認申請・中間検査・完了検査</vt:lpstr>
      <vt:lpstr>確認申請・中間検査・完了検査!Print_Area</vt:lpstr>
      <vt:lpstr>確認申請・中間検査・完了検査!Print_Titles</vt:lpstr>
      <vt:lpstr>一戸建て専用住宅</vt:lpstr>
      <vt:lpstr>実施</vt:lpstr>
      <vt:lpstr>条件による</vt:lpstr>
      <vt:lpstr>長屋・共同住宅</vt:lpstr>
      <vt:lpstr>非住宅〔上記以外〕</vt:lpstr>
      <vt:lpstr>必須</vt:lpstr>
      <vt:lpstr>不要</vt:lpstr>
      <vt:lpstr>併用・兼用住宅〔戸建て〕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 諸</dc:creator>
  <cp:lastModifiedBy>dell_user</cp:lastModifiedBy>
  <cp:lastPrinted>2025-04-02T07:14:21Z</cp:lastPrinted>
  <dcterms:created xsi:type="dcterms:W3CDTF">2025-03-01T01:27:49Z</dcterms:created>
  <dcterms:modified xsi:type="dcterms:W3CDTF">2025-04-04T05:56:14Z</dcterms:modified>
</cp:coreProperties>
</file>